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ichard's Documents\CAVING\lcla stuff\RADON\RADON 2022 SWALES\"/>
    </mc:Choice>
  </mc:AlternateContent>
  <xr:revisionPtr revIDLastSave="0" documentId="8_{5828D33E-44DD-4320-AC7D-186D4A860FB3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Northern England" sheetId="3" r:id="rId1"/>
    <sheet name="North Wales" sheetId="6" r:id="rId2"/>
    <sheet name="Peak" sheetId="8" r:id="rId3"/>
    <sheet name="Southern England" sheetId="7" r:id="rId4"/>
    <sheet name="South Wales" sheetId="4" r:id="rId5"/>
    <sheet name="All AHOEC BCA Results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4" l="1"/>
  <c r="D84" i="4"/>
  <c r="D85" i="4"/>
  <c r="D53" i="4" l="1"/>
  <c r="D52" i="4"/>
  <c r="D50" i="4"/>
  <c r="D51" i="4"/>
  <c r="D93" i="4"/>
  <c r="D5" i="6"/>
  <c r="E66" i="6"/>
  <c r="E68" i="6" l="1"/>
  <c r="E67" i="6"/>
  <c r="D61" i="6"/>
  <c r="E61" i="6" s="1"/>
  <c r="F66" i="6" l="1"/>
  <c r="F61" i="6"/>
  <c r="F67" i="6"/>
  <c r="F68" i="6"/>
  <c r="D7" i="4"/>
  <c r="D32" i="4" l="1"/>
  <c r="D25" i="4"/>
  <c r="D13" i="4"/>
  <c r="D42" i="4" l="1"/>
  <c r="D5" i="4"/>
  <c r="D37" i="6"/>
  <c r="D36" i="6"/>
  <c r="D34" i="6"/>
  <c r="D33" i="6"/>
  <c r="D40" i="6"/>
  <c r="D39" i="6"/>
  <c r="D38" i="6"/>
  <c r="D8" i="8"/>
  <c r="D11" i="8"/>
  <c r="D13" i="8"/>
  <c r="D23" i="8"/>
  <c r="D22" i="8"/>
  <c r="D92" i="4"/>
  <c r="D91" i="4"/>
  <c r="D89" i="4"/>
  <c r="D90" i="4"/>
  <c r="D86" i="4"/>
  <c r="D87" i="4"/>
  <c r="D88" i="4"/>
  <c r="D81" i="4"/>
  <c r="D80" i="4"/>
  <c r="D75" i="4"/>
  <c r="D77" i="4"/>
  <c r="D71" i="4"/>
  <c r="D72" i="4"/>
  <c r="D58" i="4"/>
  <c r="E58" i="4" s="1"/>
  <c r="F58" i="4" s="1"/>
  <c r="D57" i="4"/>
  <c r="E57" i="4" s="1"/>
  <c r="F57" i="4" s="1"/>
  <c r="D54" i="4"/>
  <c r="D55" i="4"/>
  <c r="D56" i="4"/>
  <c r="D49" i="4"/>
  <c r="D46" i="4"/>
  <c r="D44" i="4"/>
  <c r="D41" i="4"/>
  <c r="D27" i="4"/>
  <c r="D29" i="4"/>
  <c r="D14" i="4"/>
  <c r="D18" i="4"/>
  <c r="D17" i="4"/>
  <c r="D16" i="4"/>
  <c r="D22" i="4"/>
  <c r="D22" i="3"/>
  <c r="E22" i="3" s="1"/>
  <c r="F22" i="3" s="1"/>
  <c r="D23" i="3"/>
  <c r="E23" i="3" s="1"/>
  <c r="F23" i="3" s="1"/>
  <c r="D24" i="3"/>
  <c r="E24" i="3" s="1"/>
  <c r="F24" i="3" s="1"/>
  <c r="D25" i="3"/>
  <c r="E25" i="3" s="1"/>
  <c r="F25" i="3" s="1"/>
  <c r="D26" i="3"/>
  <c r="E26" i="3" s="1"/>
  <c r="F26" i="3" s="1"/>
  <c r="D28" i="3"/>
  <c r="E28" i="3" s="1"/>
  <c r="F28" i="3" s="1"/>
  <c r="D14" i="3"/>
  <c r="E14" i="3" s="1"/>
  <c r="F14" i="3" s="1"/>
  <c r="D9" i="3"/>
  <c r="D10" i="3"/>
  <c r="D11" i="3"/>
  <c r="D6" i="3"/>
  <c r="D7" i="3"/>
  <c r="D8" i="3"/>
  <c r="D26" i="8"/>
  <c r="D27" i="8"/>
  <c r="D24" i="8"/>
  <c r="D25" i="8"/>
  <c r="E24" i="8"/>
  <c r="F24" i="8" s="1"/>
  <c r="D19" i="8"/>
  <c r="D20" i="8"/>
  <c r="D21" i="8"/>
  <c r="D15" i="8"/>
  <c r="D16" i="8"/>
  <c r="D17" i="8"/>
  <c r="D18" i="8"/>
  <c r="D12" i="8"/>
  <c r="D14" i="8"/>
  <c r="D9" i="8"/>
  <c r="D10" i="8"/>
  <c r="D4" i="8"/>
  <c r="D5" i="8"/>
  <c r="D6" i="8"/>
  <c r="D7" i="8"/>
  <c r="D28" i="8"/>
  <c r="E28" i="8" s="1"/>
  <c r="F28" i="8" s="1"/>
  <c r="D55" i="6"/>
  <c r="D56" i="6"/>
  <c r="D49" i="6"/>
  <c r="D50" i="6"/>
  <c r="D51" i="6"/>
  <c r="D52" i="6"/>
  <c r="D53" i="6"/>
  <c r="D54" i="6"/>
  <c r="D47" i="6"/>
  <c r="E47" i="6" s="1"/>
  <c r="F47" i="6" s="1"/>
  <c r="D48" i="6"/>
  <c r="D41" i="6"/>
  <c r="D42" i="6"/>
  <c r="D43" i="6"/>
  <c r="D44" i="6"/>
  <c r="D45" i="6"/>
  <c r="D28" i="6"/>
  <c r="D29" i="6"/>
  <c r="D30" i="6"/>
  <c r="D31" i="6"/>
  <c r="D32" i="6"/>
  <c r="D35" i="6"/>
  <c r="D24" i="6"/>
  <c r="D25" i="6"/>
  <c r="D26" i="6"/>
  <c r="D27" i="6"/>
  <c r="D19" i="6"/>
  <c r="D20" i="6"/>
  <c r="D21" i="6"/>
  <c r="D22" i="6"/>
  <c r="D23" i="6"/>
  <c r="D15" i="6"/>
  <c r="D16" i="6"/>
  <c r="D17" i="6"/>
  <c r="D18" i="6"/>
  <c r="D10" i="6"/>
  <c r="D11" i="6"/>
  <c r="D8" i="6"/>
  <c r="D9" i="6"/>
  <c r="D6" i="6"/>
  <c r="D7" i="6"/>
  <c r="E6" i="6"/>
  <c r="F6" i="6" s="1"/>
  <c r="D4" i="6"/>
  <c r="D57" i="6"/>
  <c r="D58" i="6"/>
  <c r="D59" i="6"/>
  <c r="D60" i="6"/>
  <c r="D37" i="3"/>
  <c r="E37" i="3" s="1"/>
  <c r="F37" i="3" s="1"/>
  <c r="D35" i="3"/>
  <c r="E35" i="3" s="1"/>
  <c r="F35" i="3" s="1"/>
  <c r="D36" i="3"/>
  <c r="D34" i="3"/>
  <c r="E34" i="3" s="1"/>
  <c r="F34" i="3" s="1"/>
  <c r="D33" i="3"/>
  <c r="E33" i="3" s="1"/>
  <c r="F33" i="3" s="1"/>
  <c r="D32" i="3"/>
  <c r="E32" i="3" s="1"/>
  <c r="F32" i="3" s="1"/>
  <c r="D29" i="3"/>
  <c r="E29" i="3" s="1"/>
  <c r="F29" i="3" s="1"/>
  <c r="D27" i="3"/>
  <c r="E27" i="3" s="1"/>
  <c r="F27" i="3" s="1"/>
  <c r="D21" i="3"/>
  <c r="E21" i="3" s="1"/>
  <c r="F21" i="3" s="1"/>
  <c r="D20" i="3"/>
  <c r="E20" i="3" s="1"/>
  <c r="F20" i="3" s="1"/>
  <c r="D19" i="3"/>
  <c r="E19" i="3" s="1"/>
  <c r="F19" i="3" s="1"/>
  <c r="D16" i="3"/>
  <c r="D17" i="3"/>
  <c r="D18" i="3"/>
  <c r="D15" i="3"/>
  <c r="E15" i="3"/>
  <c r="F15" i="3" s="1"/>
  <c r="D12" i="3"/>
  <c r="D13" i="3"/>
  <c r="D4" i="3"/>
  <c r="D5" i="3"/>
  <c r="D12" i="7"/>
  <c r="D13" i="7"/>
  <c r="D10" i="7"/>
  <c r="E10" i="7" s="1"/>
  <c r="F10" i="7" s="1"/>
  <c r="D11" i="7"/>
  <c r="D7" i="7"/>
  <c r="D8" i="7"/>
  <c r="D9" i="7"/>
  <c r="D4" i="7"/>
  <c r="D5" i="7"/>
  <c r="D6" i="7"/>
  <c r="D82" i="4"/>
  <c r="D83" i="4"/>
  <c r="D78" i="4"/>
  <c r="D79" i="4"/>
  <c r="D73" i="4"/>
  <c r="D74" i="4"/>
  <c r="D76" i="4"/>
  <c r="D69" i="4"/>
  <c r="D65" i="4"/>
  <c r="D66" i="4"/>
  <c r="D67" i="4"/>
  <c r="D68" i="4"/>
  <c r="D70" i="4"/>
  <c r="D59" i="4"/>
  <c r="D60" i="4"/>
  <c r="D61" i="4"/>
  <c r="D62" i="4"/>
  <c r="D63" i="4"/>
  <c r="D64" i="4"/>
  <c r="D45" i="4"/>
  <c r="D47" i="4"/>
  <c r="D48" i="4"/>
  <c r="D43" i="4"/>
  <c r="D39" i="4"/>
  <c r="D40" i="4"/>
  <c r="D37" i="4"/>
  <c r="D38" i="4"/>
  <c r="D33" i="4"/>
  <c r="D34" i="4"/>
  <c r="D35" i="4"/>
  <c r="D36" i="4"/>
  <c r="D24" i="4"/>
  <c r="D26" i="4"/>
  <c r="D28" i="4"/>
  <c r="D30" i="4"/>
  <c r="D31" i="4"/>
  <c r="D15" i="4"/>
  <c r="D19" i="4"/>
  <c r="D20" i="4"/>
  <c r="D21" i="4"/>
  <c r="D23" i="4"/>
  <c r="D6" i="4"/>
  <c r="D8" i="4"/>
  <c r="D9" i="4"/>
  <c r="D10" i="4"/>
  <c r="D11" i="4"/>
  <c r="D12" i="4"/>
  <c r="D46" i="6"/>
  <c r="E46" i="6" s="1"/>
  <c r="F46" i="6" s="1"/>
  <c r="I74" i="2"/>
  <c r="G74" i="2"/>
  <c r="I75" i="2"/>
  <c r="G75" i="2"/>
  <c r="E59" i="4" l="1"/>
  <c r="F59" i="4" s="1"/>
  <c r="E39" i="4"/>
  <c r="F39" i="4" s="1"/>
  <c r="E19" i="6"/>
  <c r="F19" i="6" s="1"/>
  <c r="E71" i="4"/>
  <c r="F71" i="4" s="1"/>
  <c r="E33" i="4"/>
  <c r="F33" i="4" s="1"/>
  <c r="E4" i="7"/>
  <c r="F4" i="7" s="1"/>
  <c r="E12" i="7"/>
  <c r="F12" i="7" s="1"/>
  <c r="E16" i="3"/>
  <c r="F16" i="3" s="1"/>
  <c r="E4" i="3"/>
  <c r="F4" i="3" s="1"/>
  <c r="E7" i="7"/>
  <c r="F7" i="7" s="1"/>
  <c r="E11" i="8"/>
  <c r="F11" i="8" s="1"/>
  <c r="E12" i="3"/>
  <c r="F12" i="3" s="1"/>
  <c r="E73" i="4"/>
  <c r="F73" i="4" s="1"/>
  <c r="E15" i="8"/>
  <c r="F15" i="8" s="1"/>
  <c r="E42" i="4"/>
  <c r="F42" i="4" s="1"/>
  <c r="F82" i="4"/>
  <c r="E9" i="3"/>
  <c r="F9" i="3" s="1"/>
  <c r="E6" i="3"/>
  <c r="F6" i="3" s="1"/>
  <c r="E86" i="4"/>
  <c r="F86" i="4" s="1"/>
  <c r="E78" i="4"/>
  <c r="F78" i="4" s="1"/>
  <c r="E14" i="4"/>
  <c r="F14" i="4" s="1"/>
  <c r="E24" i="4"/>
  <c r="F24" i="4" s="1"/>
  <c r="E54" i="4"/>
  <c r="F54" i="4" s="1"/>
  <c r="E91" i="4"/>
  <c r="F91" i="4" s="1"/>
  <c r="E50" i="4"/>
  <c r="F50" i="4" s="1"/>
  <c r="E37" i="4"/>
  <c r="F37" i="4" s="1"/>
  <c r="E5" i="4"/>
  <c r="F5" i="4" s="1"/>
  <c r="E89" i="4"/>
  <c r="F89" i="4" s="1"/>
  <c r="E45" i="4"/>
  <c r="F45" i="4" s="1"/>
  <c r="E65" i="4"/>
  <c r="F65" i="4" s="1"/>
  <c r="E8" i="6"/>
  <c r="F8" i="6" s="1"/>
  <c r="E55" i="6"/>
  <c r="F55" i="6" s="1"/>
  <c r="E41" i="6"/>
  <c r="F41" i="6" s="1"/>
  <c r="E24" i="6"/>
  <c r="F24" i="6" s="1"/>
  <c r="E10" i="6"/>
  <c r="F10" i="6" s="1"/>
  <c r="E15" i="6"/>
  <c r="F15" i="6" s="1"/>
  <c r="E28" i="6"/>
  <c r="F28" i="6" s="1"/>
  <c r="E57" i="6"/>
  <c r="F57" i="6"/>
  <c r="E49" i="6"/>
  <c r="F49" i="6" s="1"/>
  <c r="E4" i="6"/>
  <c r="F4" i="6" s="1"/>
  <c r="E26" i="8"/>
  <c r="F26" i="8" s="1"/>
  <c r="E19" i="8"/>
  <c r="F19" i="8" s="1"/>
  <c r="E8" i="8"/>
  <c r="F8" i="8" s="1"/>
  <c r="E4" i="8"/>
  <c r="F4" i="8" s="1"/>
  <c r="E93" i="4"/>
  <c r="F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Gethin Thomas</author>
  </authors>
  <commentList>
    <comment ref="O71" authorId="0" shapeId="0" xr:uid="{5A9B982D-F54B-E64D-B7BA-248737E4BD13}">
      <text>
        <r>
          <rPr>
            <b/>
            <sz val="10"/>
            <color rgb="FF000000"/>
            <rFont val="Tahoma"/>
            <family val="2"/>
          </rPr>
          <t>Gethin Thomas: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actual recorded as less than 10 (&lt;10)</t>
        </r>
      </text>
    </comment>
  </commentList>
</comments>
</file>

<file path=xl/sharedStrings.xml><?xml version="1.0" encoding="utf-8"?>
<sst xmlns="http://schemas.openxmlformats.org/spreadsheetml/2006/main" count="1080" uniqueCount="352">
  <si>
    <r>
      <t xml:space="preserve">Measurement Address A1 - </t>
    </r>
    <r>
      <rPr>
        <sz val="10"/>
        <color rgb="FF000000"/>
        <rFont val="Arial"/>
        <family val="2"/>
      </rPr>
      <t>Building name or number /Company name</t>
    </r>
  </si>
  <si>
    <t>Ibbeth Peril (Main Chamber)</t>
  </si>
  <si>
    <t>Bull Pot Kingsdale</t>
  </si>
  <si>
    <t>Jingling Pot</t>
  </si>
  <si>
    <t>Sell Gill Holes</t>
  </si>
  <si>
    <t>Goatchurch (1)</t>
  </si>
  <si>
    <t>Goatchurch (2)</t>
  </si>
  <si>
    <t>Goatchurch (3)</t>
  </si>
  <si>
    <t>Swildons (1)</t>
  </si>
  <si>
    <t>Swildons (2)</t>
  </si>
  <si>
    <t>Swildons (3)</t>
  </si>
  <si>
    <t>Pridhamsleigh (1)</t>
  </si>
  <si>
    <t>Pridhamsleigh (2)</t>
  </si>
  <si>
    <t>Detector Batch Number</t>
  </si>
  <si>
    <t>Date Issued</t>
  </si>
  <si>
    <t>Date returned</t>
  </si>
  <si>
    <t>Measured Bqm-3</t>
  </si>
  <si>
    <t xml:space="preserve">Location </t>
  </si>
  <si>
    <t>Parc Shaft Floor 2</t>
  </si>
  <si>
    <t>Gorlan Lode</t>
  </si>
  <si>
    <t>Cathedral Stope, base of 2nd pitch</t>
  </si>
  <si>
    <t>Head of Fixed Rope between 2 &amp; 3</t>
  </si>
  <si>
    <t>Rock Bridge</t>
  </si>
  <si>
    <t>Inner Chamber</t>
  </si>
  <si>
    <t>Entances</t>
  </si>
  <si>
    <t>Dungeon</t>
  </si>
  <si>
    <t>Hippodrome</t>
  </si>
  <si>
    <t>Stalactitle Passage</t>
  </si>
  <si>
    <t>Eyam Passage</t>
  </si>
  <si>
    <t>Entrance Series</t>
  </si>
  <si>
    <t>Max hrs at location</t>
  </si>
  <si>
    <t>Surprise View</t>
  </si>
  <si>
    <t>Lake Passage</t>
  </si>
  <si>
    <t>Speedell Pot</t>
  </si>
  <si>
    <t>Lost</t>
  </si>
  <si>
    <t>Upper West</t>
  </si>
  <si>
    <t>Garlands Pot</t>
  </si>
  <si>
    <t>Main Chamber</t>
  </si>
  <si>
    <t>Damaged</t>
  </si>
  <si>
    <t>&gt;300</t>
  </si>
  <si>
    <t>&lt;300</t>
  </si>
  <si>
    <t>Chamber Entance to Drain Pipe</t>
  </si>
  <si>
    <t>Pitch Top of Jacobs Ladder</t>
  </si>
  <si>
    <t xml:space="preserve">Entrance </t>
  </si>
  <si>
    <t>Chamber Old Groto</t>
  </si>
  <si>
    <t>Pitch Top of 8'</t>
  </si>
  <si>
    <t>Chamber</t>
  </si>
  <si>
    <t>Passage</t>
  </si>
  <si>
    <t>1st Pitch</t>
  </si>
  <si>
    <t>Mud Hall</t>
  </si>
  <si>
    <t>2nd Pitch</t>
  </si>
  <si>
    <t>Cheesepress</t>
  </si>
  <si>
    <t>Baptistry Crawl</t>
  </si>
  <si>
    <t>Upper Streamway</t>
  </si>
  <si>
    <t>Rod's Pot (1)</t>
  </si>
  <si>
    <t>Rod's Pot (2)</t>
  </si>
  <si>
    <t>Entance</t>
  </si>
  <si>
    <t>Entrance</t>
  </si>
  <si>
    <t>Bishops Chamber</t>
  </si>
  <si>
    <t>Base of 13' Climb</t>
  </si>
  <si>
    <t>Before Duck</t>
  </si>
  <si>
    <t>Elephant</t>
  </si>
  <si>
    <t>Aven Before Pitch</t>
  </si>
  <si>
    <t>End of Kneewrecker Passage</t>
  </si>
  <si>
    <t>Column</t>
  </si>
  <si>
    <t>Turnip Field</t>
  </si>
  <si>
    <t>Burnetts Passage</t>
  </si>
  <si>
    <t>Hainsworths</t>
  </si>
  <si>
    <t>After second drop</t>
  </si>
  <si>
    <t>Near Phreatic Arch</t>
  </si>
  <si>
    <t>Buddist Temple</t>
  </si>
  <si>
    <t>P8</t>
  </si>
  <si>
    <t xml:space="preserve">P8 </t>
  </si>
  <si>
    <t>Number of sites above 300</t>
  </si>
  <si>
    <t>Number of sites below 300</t>
  </si>
  <si>
    <t>Lake District</t>
  </si>
  <si>
    <t>Summer 2019</t>
  </si>
  <si>
    <t>Autumn 2019</t>
  </si>
  <si>
    <t>Winter 2020</t>
  </si>
  <si>
    <t>Spring 2020</t>
  </si>
  <si>
    <t>lost</t>
  </si>
  <si>
    <t>No further sampling required</t>
  </si>
  <si>
    <t>Ashford Black Marble Mine</t>
  </si>
  <si>
    <t>The Circus</t>
  </si>
  <si>
    <t>The 4th End</t>
  </si>
  <si>
    <t>Mouldridge Mine</t>
  </si>
  <si>
    <t>Main Chamber (up high slope)</t>
  </si>
  <si>
    <t>Lower Workings</t>
  </si>
  <si>
    <t>Suicide Cave</t>
  </si>
  <si>
    <t>Entance Series / Far Flats Pitch</t>
  </si>
  <si>
    <t>Streamway after entrace</t>
  </si>
  <si>
    <t>Spring 2018</t>
  </si>
  <si>
    <t>Summer 2018</t>
  </si>
  <si>
    <t>Goldscope Mine</t>
  </si>
  <si>
    <t>Seathwaite Mine</t>
  </si>
  <si>
    <t>Rampgill Mine</t>
  </si>
  <si>
    <t>Tynebottom Mine</t>
  </si>
  <si>
    <t>Measurement Address A1 - Building name or number /Company name</t>
  </si>
  <si>
    <t>Porth Yr Ogof</t>
  </si>
  <si>
    <t>Maze</t>
  </si>
  <si>
    <t>Howells Groto</t>
  </si>
  <si>
    <t>Llygad Llwchwr</t>
  </si>
  <si>
    <t>Chamber 1</t>
  </si>
  <si>
    <t>Boulder Choke</t>
  </si>
  <si>
    <t>Eglwys Faen</t>
  </si>
  <si>
    <t>Upper Series</t>
  </si>
  <si>
    <t>Bridge Cave</t>
  </si>
  <si>
    <t>Town Drain</t>
  </si>
  <si>
    <t>White Lady</t>
  </si>
  <si>
    <t>Pwll y Rhyd Pool</t>
  </si>
  <si>
    <t>Cwm Pwll y Rhyd</t>
  </si>
  <si>
    <t>Dry Side</t>
  </si>
  <si>
    <t>Ogof y Ci</t>
  </si>
  <si>
    <t>Calcite Boulder Choke</t>
  </si>
  <si>
    <t>End of the Gun Barrel</t>
  </si>
  <si>
    <t>Ogof Clogwyn</t>
  </si>
  <si>
    <t>Upper Series Mud Sump</t>
  </si>
  <si>
    <t>Craig y Nos Quarry Cave</t>
  </si>
  <si>
    <t>Sandy Chamber</t>
  </si>
  <si>
    <t>False Mud Floor</t>
  </si>
  <si>
    <t>Pitch Head</t>
  </si>
  <si>
    <t>Connection</t>
  </si>
  <si>
    <t>Autumn 2017</t>
  </si>
  <si>
    <t>North End Flats</t>
  </si>
  <si>
    <t>Hetheringtons</t>
  </si>
  <si>
    <t>Smallcleugh Mine</t>
  </si>
  <si>
    <t>Summer 2000</t>
  </si>
  <si>
    <t>End of Western Series</t>
  </si>
  <si>
    <t>Ogof Fechan</t>
  </si>
  <si>
    <t>End of First Canal</t>
  </si>
  <si>
    <t>Crawl out Sand Chamber</t>
  </si>
  <si>
    <t>River below first choke</t>
  </si>
  <si>
    <t>Winter 1998-99</t>
  </si>
  <si>
    <t>Summer 1999</t>
  </si>
  <si>
    <t>Winter 1999-2000</t>
  </si>
  <si>
    <t>Winter 2000-01</t>
  </si>
  <si>
    <t>Autumn 2007</t>
  </si>
  <si>
    <t>Summer 2008</t>
  </si>
  <si>
    <t>Autumn 2008</t>
  </si>
  <si>
    <t>Bedding Chamber</t>
  </si>
  <si>
    <t>Canyon</t>
  </si>
  <si>
    <t>River Chamber 2</t>
  </si>
  <si>
    <t>High Level Passage</t>
  </si>
  <si>
    <t>River Chamber 1</t>
  </si>
  <si>
    <t>Parting of the Ways</t>
  </si>
  <si>
    <t>Boulder Chamber</t>
  </si>
  <si>
    <t>Streamway</t>
  </si>
  <si>
    <t>Bottom of Entrance Choke</t>
  </si>
  <si>
    <t>Sand Chamber far side</t>
  </si>
  <si>
    <t>First Canal far end</t>
  </si>
  <si>
    <t>Eastern Series</t>
  </si>
  <si>
    <t>The Warren</t>
  </si>
  <si>
    <t>Rift Passage</t>
  </si>
  <si>
    <t>Little Neath River Cave</t>
  </si>
  <si>
    <t>Canal by-pass</t>
  </si>
  <si>
    <t>Bouncing Boulder Hall</t>
  </si>
  <si>
    <t>Far end of canal</t>
  </si>
  <si>
    <t>Wills Hole</t>
  </si>
  <si>
    <t xml:space="preserve">Top </t>
  </si>
  <si>
    <t xml:space="preserve">Bottom </t>
  </si>
  <si>
    <t>Climb to Upper passage</t>
  </si>
  <si>
    <t>Mid Way</t>
  </si>
  <si>
    <t xml:space="preserve">End  </t>
  </si>
  <si>
    <t>Agen Allwedd</t>
  </si>
  <si>
    <t>Entrance 20m beyond 1st crawl</t>
  </si>
  <si>
    <t>Barons Chamber</t>
  </si>
  <si>
    <t>Music Hall</t>
  </si>
  <si>
    <t>Flood Passage</t>
  </si>
  <si>
    <t>Ogof Pen Eryr</t>
  </si>
  <si>
    <t>Mid way</t>
  </si>
  <si>
    <t>End</t>
  </si>
  <si>
    <t>Main Passage</t>
  </si>
  <si>
    <t>Arthurs Cave</t>
  </si>
  <si>
    <t>Bowlers Hole Area</t>
  </si>
  <si>
    <t>02 07 2019</t>
  </si>
  <si>
    <t>06 08 2019</t>
  </si>
  <si>
    <t>Letterbox</t>
  </si>
  <si>
    <t>Top sump 4</t>
  </si>
  <si>
    <t>Top of Toilet</t>
  </si>
  <si>
    <t>Chamber 4</t>
  </si>
  <si>
    <t>15 08 2019</t>
  </si>
  <si>
    <t>Pot Hole Eastern Series</t>
  </si>
  <si>
    <t>11 07 2019</t>
  </si>
  <si>
    <t>14 08 2019</t>
  </si>
  <si>
    <t>10 07 2019</t>
  </si>
  <si>
    <t>13 08 2019</t>
  </si>
  <si>
    <t>End of phreatic tunnel</t>
  </si>
  <si>
    <t>Near end</t>
  </si>
  <si>
    <t>Duck</t>
  </si>
  <si>
    <t>20 08 2019</t>
  </si>
  <si>
    <t>Bottom of Aven</t>
  </si>
  <si>
    <t>Between two entrances</t>
  </si>
  <si>
    <t>Boulder Collapse</t>
  </si>
  <si>
    <t>Pwll Dwfn</t>
  </si>
  <si>
    <t>Top of first pitch</t>
  </si>
  <si>
    <t>Base of 3rd pitch</t>
  </si>
  <si>
    <t>Base of 5th pitch</t>
  </si>
  <si>
    <t>Pant Mawr</t>
  </si>
  <si>
    <t>Straw Chamber</t>
  </si>
  <si>
    <t>3rd boulder choke</t>
  </si>
  <si>
    <t>Start of canal</t>
  </si>
  <si>
    <t>By-pass chamber</t>
  </si>
  <si>
    <t>Craig y Ffynnon</t>
  </si>
  <si>
    <t>First Choke</t>
  </si>
  <si>
    <t>HOTMK</t>
  </si>
  <si>
    <t>First choke</t>
  </si>
  <si>
    <t>C10 By fridge boulder</t>
  </si>
  <si>
    <t>Greenbridge cave</t>
  </si>
  <si>
    <t>Rope pull chamber</t>
  </si>
  <si>
    <t>Corkscrew</t>
  </si>
  <si>
    <t>Large end chamber</t>
  </si>
  <si>
    <t>Pattinsons Rise</t>
  </si>
  <si>
    <t>Horse Level</t>
  </si>
  <si>
    <t>Gills Stage</t>
  </si>
  <si>
    <t>Wheel Chamber</t>
  </si>
  <si>
    <t>Between entrance &amp; Calypso's</t>
  </si>
  <si>
    <t>Cave of Worms</t>
  </si>
  <si>
    <t>South Crawl Junction</t>
  </si>
  <si>
    <t>Broken Column</t>
  </si>
  <si>
    <t>Base Camp (high on ledge)</t>
  </si>
  <si>
    <t>Crabwalk Oxbow</t>
  </si>
  <si>
    <t>Survey</t>
  </si>
  <si>
    <t>Y</t>
  </si>
  <si>
    <t>N</t>
  </si>
  <si>
    <t>First wet inlet</t>
  </si>
  <si>
    <t xml:space="preserve">Great Douk </t>
  </si>
  <si>
    <t xml:space="preserve">Long Churn </t>
  </si>
  <si>
    <t>?</t>
  </si>
  <si>
    <t>Oxbow by waterfall</t>
  </si>
  <si>
    <t xml:space="preserve">Birkwith Cave </t>
  </si>
  <si>
    <t>Sunset Hole</t>
  </si>
  <si>
    <t>Old Ing Cave</t>
  </si>
  <si>
    <t xml:space="preserve">Dow Cave </t>
  </si>
  <si>
    <t>Valley Entrance</t>
  </si>
  <si>
    <t xml:space="preserve">Crackpot </t>
  </si>
  <si>
    <t>Crackpot</t>
  </si>
  <si>
    <t>Chamber, Thistle 3</t>
  </si>
  <si>
    <t>Thistle Cave</t>
  </si>
  <si>
    <t>Bull Pot of the Witches</t>
  </si>
  <si>
    <t>Yordas Cave</t>
  </si>
  <si>
    <t>Cathedral Quarry</t>
  </si>
  <si>
    <t xml:space="preserve">Calf Holes </t>
  </si>
  <si>
    <t>Heron Pot</t>
  </si>
  <si>
    <t xml:space="preserve">Bagshawe </t>
  </si>
  <si>
    <t xml:space="preserve">Carlswark </t>
  </si>
  <si>
    <t>Start of Phone</t>
  </si>
  <si>
    <t>End of Fossils</t>
  </si>
  <si>
    <t>Top of pitch</t>
  </si>
  <si>
    <t>Lower Bung</t>
  </si>
  <si>
    <t>Peak Cavern</t>
  </si>
  <si>
    <t xml:space="preserve">Giants Hole </t>
  </si>
  <si>
    <t>Giants Hole</t>
  </si>
  <si>
    <t>Parc Lead Mine</t>
  </si>
  <si>
    <t>Aberllyn Lead Mine</t>
  </si>
  <si>
    <t>Ogof Nadolig</t>
  </si>
  <si>
    <t>Poachers Cave</t>
  </si>
  <si>
    <t>Yes</t>
  </si>
  <si>
    <t>No</t>
  </si>
  <si>
    <t>AHOEC / BCA / MoD Sampling 2019-2020</t>
  </si>
  <si>
    <t>Talagoch</t>
  </si>
  <si>
    <t>Base of Abseil</t>
  </si>
  <si>
    <t>Top of Abseil</t>
  </si>
  <si>
    <t>Traverse Start</t>
  </si>
  <si>
    <t>Very bottom</t>
  </si>
  <si>
    <t>Summer 1998</t>
  </si>
  <si>
    <t>Winter 1999</t>
  </si>
  <si>
    <t>Wrysgan</t>
  </si>
  <si>
    <t>Level 1 far end</t>
  </si>
  <si>
    <t>Level 1 first pillar</t>
  </si>
  <si>
    <t>Level 2 base of rope climb</t>
  </si>
  <si>
    <t>Level 3 top of rope climb</t>
  </si>
  <si>
    <t>Penarth</t>
  </si>
  <si>
    <t>Base of pitch</t>
  </si>
  <si>
    <t>Central junction incline base</t>
  </si>
  <si>
    <t>top of handline to bottom</t>
  </si>
  <si>
    <t>Bwlch y Plwm</t>
  </si>
  <si>
    <t>Base of Roman level pitch</t>
  </si>
  <si>
    <t>Picadilly junction</t>
  </si>
  <si>
    <t>In-bye end of traverse</t>
  </si>
  <si>
    <t>Top of roman level pitch</t>
  </si>
  <si>
    <t>Summer 2016</t>
  </si>
  <si>
    <t>Pitch Head/Air Shaft between floors 1 and 2</t>
  </si>
  <si>
    <t>Cwmorthin</t>
  </si>
  <si>
    <t>Caban 1934. Floor DE, Ch 34</t>
  </si>
  <si>
    <t>Compressor Chamber Floor DE</t>
  </si>
  <si>
    <t>G Floor Ch Z38</t>
  </si>
  <si>
    <t>Stripey Vein Far Chamber</t>
  </si>
  <si>
    <t>Top of freefall pitch</t>
  </si>
  <si>
    <t>Wire Ladder</t>
  </si>
  <si>
    <t>Cwmorthin Floor 4</t>
  </si>
  <si>
    <t>Top of fixed ladder climb</t>
  </si>
  <si>
    <t>Top of Hole in Floor Pitch</t>
  </si>
  <si>
    <t>Rhiwbach</t>
  </si>
  <si>
    <t>Base of Waterfall climb Floor F Ch1 East</t>
  </si>
  <si>
    <t>Large Chamber on 1st floor. Floor H Ch2 East</t>
  </si>
  <si>
    <t>Museum on 1st floor. Floor H Ch8 West</t>
  </si>
  <si>
    <t>Museum on floor 4. Floor G Ch8 West</t>
  </si>
  <si>
    <t>Tyrolean start. Floor I Ch3 East</t>
  </si>
  <si>
    <t>Ventilation Door/Head of Incline. Floor H</t>
  </si>
  <si>
    <t>Fish Caves</t>
  </si>
  <si>
    <t>Far end of floor 1 workings</t>
  </si>
  <si>
    <t>Head of main pitch</t>
  </si>
  <si>
    <t>Bridge</t>
  </si>
  <si>
    <t>Far end of floor 1, 5th Adit West</t>
  </si>
  <si>
    <t>Low adit (furthest point of deep adit)</t>
  </si>
  <si>
    <t>Low adit 5 East</t>
  </si>
  <si>
    <t>Low adit 5 West</t>
  </si>
  <si>
    <t>Low adit 4 West</t>
  </si>
  <si>
    <t>Low adit 3 West</t>
  </si>
  <si>
    <t>Winter 2017</t>
  </si>
  <si>
    <t>Low Adit (5)</t>
  </si>
  <si>
    <t>Low Adit Fifth West (2)</t>
  </si>
  <si>
    <t>damaged</t>
  </si>
  <si>
    <t>Ogof Llanymynech</t>
  </si>
  <si>
    <t>Shaft Chamber</t>
  </si>
  <si>
    <t>Inside Squeeze</t>
  </si>
  <si>
    <t>The Belfy</t>
  </si>
  <si>
    <t>5 Ways Chamber</t>
  </si>
  <si>
    <t xml:space="preserve">Gaewern </t>
  </si>
  <si>
    <t>Average</t>
  </si>
  <si>
    <t>Data provied by Graham Derbyshire</t>
  </si>
  <si>
    <t>Gillfield Mine</t>
  </si>
  <si>
    <t>Main Level G3</t>
  </si>
  <si>
    <t>Upper Level Waterhole Vein T4</t>
  </si>
  <si>
    <t>Sun Vein G23</t>
  </si>
  <si>
    <t>Old Mans Workings Very High Level</t>
  </si>
  <si>
    <t>Graham DE</t>
  </si>
  <si>
    <t>Ibbeth Peril</t>
  </si>
  <si>
    <t>Fly Chamber</t>
  </si>
  <si>
    <t>Ogof Pasg/Foel Fawr</t>
  </si>
  <si>
    <t>Entances, Opposite Badgers Pit</t>
  </si>
  <si>
    <t>Waiting Room for Drain Pipe</t>
  </si>
  <si>
    <t>Annual Cons (Table 5.2)</t>
  </si>
  <si>
    <t>Max Hours based on 5.2</t>
  </si>
  <si>
    <t>Max hrs at location (from PHE)</t>
  </si>
  <si>
    <t>Stalactite Passage</t>
  </si>
  <si>
    <t>Spring 2021</t>
  </si>
  <si>
    <t>Unable to recover</t>
  </si>
  <si>
    <t>RIP chamber</t>
  </si>
  <si>
    <t>Ofof Pasg</t>
  </si>
  <si>
    <t>C10 Flat boulder end chamber</t>
  </si>
  <si>
    <t>Symonds Yat</t>
  </si>
  <si>
    <t>Wedding Cave</t>
  </si>
  <si>
    <t>Autum 2020</t>
  </si>
  <si>
    <t>Wedding Cave Mine</t>
  </si>
  <si>
    <t>4.5mSv</t>
  </si>
  <si>
    <t>1mSv</t>
  </si>
  <si>
    <t>3mSv</t>
  </si>
  <si>
    <t>20/4/02021</t>
  </si>
  <si>
    <t>Autumn 2021</t>
  </si>
  <si>
    <t>Spring 2022</t>
  </si>
  <si>
    <t>Summer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</si>
</sst>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0" fillId="0" borderId="0" xfId="0" applyAlignment="1">
      <alignment vertical="top"/>
    </xf>
    <xf numFmtId="0" fontId="19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17" fillId="2" borderId="0" xfId="0" applyFont="1" applyFill="1" applyBorder="1" applyAlignment="1">
      <alignment horizontal="left" vertical="center"/>
    </xf>
    <xf numFmtId="0" fontId="17" fillId="4" borderId="0" xfId="0" applyFont="1" applyFill="1" applyAlignment="1">
      <alignment vertical="top"/>
    </xf>
    <xf numFmtId="0" fontId="17" fillId="5" borderId="0" xfId="0" applyFont="1" applyFill="1" applyAlignment="1">
      <alignment vertical="top"/>
    </xf>
    <xf numFmtId="0" fontId="19" fillId="0" borderId="0" xfId="0" applyFont="1" applyBorder="1" applyAlignment="1">
      <alignment horizontal="center" vertical="center" wrapText="1"/>
    </xf>
    <xf numFmtId="0" fontId="16" fillId="3" borderId="0" xfId="0" applyFont="1" applyFill="1" applyAlignment="1">
      <alignment vertical="top"/>
    </xf>
    <xf numFmtId="0" fontId="16" fillId="6" borderId="0" xfId="0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7" fillId="8" borderId="0" xfId="0" applyFont="1" applyFill="1" applyAlignment="1">
      <alignment vertical="top"/>
    </xf>
    <xf numFmtId="0" fontId="16" fillId="9" borderId="0" xfId="0" applyFont="1" applyFill="1" applyAlignment="1">
      <alignment vertical="top"/>
    </xf>
    <xf numFmtId="0" fontId="20" fillId="7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5" borderId="0" xfId="0" applyFont="1" applyFill="1" applyAlignment="1">
      <alignment vertical="top"/>
    </xf>
    <xf numFmtId="0" fontId="20" fillId="9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14" fillId="6" borderId="0" xfId="0" applyFont="1" applyFill="1" applyAlignment="1">
      <alignment vertical="top"/>
    </xf>
    <xf numFmtId="0" fontId="14" fillId="2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top"/>
    </xf>
    <xf numFmtId="0" fontId="13" fillId="7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6" borderId="0" xfId="0" applyFont="1" applyFill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/>
    <xf numFmtId="14" fontId="0" fillId="2" borderId="0" xfId="0" applyNumberFormat="1" applyFill="1" applyBorder="1"/>
    <xf numFmtId="0" fontId="0" fillId="2" borderId="0" xfId="0" applyFill="1" applyBorder="1"/>
    <xf numFmtId="0" fontId="0" fillId="2" borderId="5" xfId="0" applyFill="1" applyBorder="1"/>
    <xf numFmtId="0" fontId="0" fillId="7" borderId="4" xfId="0" applyFill="1" applyBorder="1"/>
    <xf numFmtId="14" fontId="0" fillId="7" borderId="0" xfId="0" applyNumberFormat="1" applyFill="1" applyBorder="1"/>
    <xf numFmtId="0" fontId="0" fillId="7" borderId="0" xfId="0" applyFill="1" applyBorder="1"/>
    <xf numFmtId="0" fontId="0" fillId="7" borderId="5" xfId="0" applyFill="1" applyBorder="1"/>
    <xf numFmtId="0" fontId="21" fillId="7" borderId="4" xfId="0" applyFont="1" applyFill="1" applyBorder="1"/>
    <xf numFmtId="14" fontId="21" fillId="7" borderId="0" xfId="0" applyNumberFormat="1" applyFont="1" applyFill="1" applyBorder="1"/>
    <xf numFmtId="0" fontId="21" fillId="7" borderId="0" xfId="0" applyFont="1" applyFill="1" applyBorder="1"/>
    <xf numFmtId="0" fontId="21" fillId="7" borderId="5" xfId="0" applyFont="1" applyFill="1" applyBorder="1"/>
    <xf numFmtId="0" fontId="21" fillId="2" borderId="4" xfId="0" applyFont="1" applyFill="1" applyBorder="1"/>
    <xf numFmtId="14" fontId="21" fillId="2" borderId="0" xfId="0" applyNumberFormat="1" applyFont="1" applyFill="1" applyBorder="1"/>
    <xf numFmtId="0" fontId="21" fillId="2" borderId="0" xfId="0" applyFont="1" applyFill="1" applyBorder="1"/>
    <xf numFmtId="0" fontId="21" fillId="2" borderId="5" xfId="0" applyFont="1" applyFill="1" applyBorder="1"/>
    <xf numFmtId="0" fontId="0" fillId="6" borderId="4" xfId="0" applyFill="1" applyBorder="1"/>
    <xf numFmtId="14" fontId="0" fillId="6" borderId="0" xfId="0" applyNumberFormat="1" applyFill="1" applyBorder="1"/>
    <xf numFmtId="0" fontId="0" fillId="6" borderId="0" xfId="0" applyFill="1" applyBorder="1"/>
    <xf numFmtId="0" fontId="0" fillId="6" borderId="5" xfId="0" applyFill="1" applyBorder="1"/>
    <xf numFmtId="0" fontId="0" fillId="3" borderId="4" xfId="0" applyFill="1" applyBorder="1"/>
    <xf numFmtId="14" fontId="0" fillId="3" borderId="0" xfId="0" applyNumberFormat="1" applyFill="1" applyBorder="1"/>
    <xf numFmtId="0" fontId="0" fillId="3" borderId="0" xfId="0" applyFill="1" applyBorder="1"/>
    <xf numFmtId="0" fontId="0" fillId="3" borderId="5" xfId="0" applyFill="1" applyBorder="1"/>
    <xf numFmtId="0" fontId="17" fillId="6" borderId="4" xfId="0" applyFont="1" applyFill="1" applyBorder="1" applyAlignment="1">
      <alignment vertical="top"/>
    </xf>
    <xf numFmtId="0" fontId="0" fillId="4" borderId="4" xfId="0" applyFill="1" applyBorder="1"/>
    <xf numFmtId="14" fontId="0" fillId="4" borderId="0" xfId="0" applyNumberFormat="1" applyFill="1" applyBorder="1"/>
    <xf numFmtId="0" fontId="0" fillId="4" borderId="0" xfId="0" applyFill="1" applyBorder="1"/>
    <xf numFmtId="0" fontId="0" fillId="4" borderId="5" xfId="0" applyFill="1" applyBorder="1"/>
    <xf numFmtId="0" fontId="0" fillId="8" borderId="4" xfId="0" applyFill="1" applyBorder="1"/>
    <xf numFmtId="14" fontId="0" fillId="8" borderId="0" xfId="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21" fillId="5" borderId="4" xfId="0" applyFont="1" applyFill="1" applyBorder="1"/>
    <xf numFmtId="14" fontId="21" fillId="5" borderId="0" xfId="0" applyNumberFormat="1" applyFont="1" applyFill="1" applyBorder="1"/>
    <xf numFmtId="0" fontId="21" fillId="5" borderId="0" xfId="0" applyFont="1" applyFill="1" applyBorder="1"/>
    <xf numFmtId="0" fontId="21" fillId="5" borderId="5" xfId="0" applyFont="1" applyFill="1" applyBorder="1"/>
    <xf numFmtId="0" fontId="0" fillId="5" borderId="4" xfId="0" applyFill="1" applyBorder="1"/>
    <xf numFmtId="14" fontId="0" fillId="5" borderId="0" xfId="0" applyNumberFormat="1" applyFill="1" applyBorder="1"/>
    <xf numFmtId="0" fontId="0" fillId="5" borderId="0" xfId="0" applyFill="1" applyBorder="1"/>
    <xf numFmtId="0" fontId="0" fillId="5" borderId="5" xfId="0" applyFill="1" applyBorder="1"/>
    <xf numFmtId="0" fontId="21" fillId="9" borderId="4" xfId="0" applyFont="1" applyFill="1" applyBorder="1"/>
    <xf numFmtId="14" fontId="21" fillId="9" borderId="0" xfId="0" applyNumberFormat="1" applyFont="1" applyFill="1" applyBorder="1"/>
    <xf numFmtId="0" fontId="21" fillId="9" borderId="0" xfId="0" applyFont="1" applyFill="1" applyBorder="1"/>
    <xf numFmtId="0" fontId="21" fillId="9" borderId="5" xfId="0" applyFont="1" applyFill="1" applyBorder="1"/>
    <xf numFmtId="0" fontId="0" fillId="9" borderId="4" xfId="0" applyFill="1" applyBorder="1"/>
    <xf numFmtId="14" fontId="0" fillId="9" borderId="0" xfId="0" applyNumberFormat="1" applyFill="1" applyBorder="1"/>
    <xf numFmtId="0" fontId="0" fillId="9" borderId="0" xfId="0" applyFill="1" applyBorder="1"/>
    <xf numFmtId="0" fontId="0" fillId="9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3" fillId="10" borderId="0" xfId="0" applyFont="1" applyFill="1" applyBorder="1"/>
    <xf numFmtId="0" fontId="22" fillId="3" borderId="0" xfId="0" applyFont="1" applyFill="1" applyBorder="1"/>
    <xf numFmtId="14" fontId="0" fillId="0" borderId="0" xfId="0" applyNumberFormat="1" applyBorder="1"/>
    <xf numFmtId="0" fontId="0" fillId="0" borderId="0" xfId="0" applyFill="1" applyBorder="1"/>
    <xf numFmtId="0" fontId="12" fillId="6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24" fillId="3" borderId="0" xfId="0" applyFont="1" applyFill="1" applyAlignment="1">
      <alignment vertical="top"/>
    </xf>
    <xf numFmtId="0" fontId="24" fillId="6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0" fillId="7" borderId="0" xfId="0" applyFont="1" applyFill="1" applyBorder="1" applyAlignment="1">
      <alignment horizontal="left" vertical="center"/>
    </xf>
    <xf numFmtId="0" fontId="0" fillId="14" borderId="0" xfId="0" applyFill="1"/>
    <xf numFmtId="0" fontId="0" fillId="14" borderId="0" xfId="0" applyFill="1" applyBorder="1"/>
    <xf numFmtId="0" fontId="0" fillId="15" borderId="0" xfId="0" applyFill="1"/>
    <xf numFmtId="0" fontId="0" fillId="15" borderId="0" xfId="0" applyFill="1" applyBorder="1"/>
    <xf numFmtId="0" fontId="0" fillId="15" borderId="4" xfId="0" applyFill="1" applyBorder="1"/>
    <xf numFmtId="14" fontId="0" fillId="15" borderId="0" xfId="0" applyNumberFormat="1" applyFill="1" applyBorder="1"/>
    <xf numFmtId="0" fontId="0" fillId="15" borderId="5" xfId="0" applyFill="1" applyBorder="1"/>
    <xf numFmtId="0" fontId="0" fillId="14" borderId="4" xfId="0" applyFill="1" applyBorder="1"/>
    <xf numFmtId="14" fontId="0" fillId="14" borderId="0" xfId="0" applyNumberFormat="1" applyFill="1" applyBorder="1"/>
    <xf numFmtId="0" fontId="0" fillId="14" borderId="5" xfId="0" applyFill="1" applyBorder="1"/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" fontId="0" fillId="14" borderId="0" xfId="0" applyNumberFormat="1" applyFill="1"/>
    <xf numFmtId="17" fontId="0" fillId="14" borderId="0" xfId="0" applyNumberFormat="1" applyFill="1" applyBorder="1"/>
    <xf numFmtId="17" fontId="0" fillId="15" borderId="0" xfId="0" applyNumberFormat="1" applyFill="1" applyBorder="1"/>
    <xf numFmtId="17" fontId="0" fillId="15" borderId="0" xfId="0" applyNumberFormat="1" applyFill="1"/>
    <xf numFmtId="17" fontId="0" fillId="0" borderId="0" xfId="0" applyNumberFormat="1" applyBorder="1" applyAlignment="1">
      <alignment horizontal="center" vertical="center" wrapText="1"/>
    </xf>
    <xf numFmtId="17" fontId="0" fillId="0" borderId="0" xfId="0" applyNumberFormat="1" applyBorder="1"/>
    <xf numFmtId="0" fontId="0" fillId="15" borderId="0" xfId="0" applyFill="1" applyBorder="1" applyAlignment="1">
      <alignment horizontal="center"/>
    </xf>
    <xf numFmtId="0" fontId="27" fillId="14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Alignment="1">
      <alignment horizontal="left"/>
    </xf>
    <xf numFmtId="164" fontId="0" fillId="15" borderId="0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14" fontId="0" fillId="15" borderId="0" xfId="0" applyNumberFormat="1" applyFill="1" applyBorder="1" applyAlignment="1">
      <alignment horizontal="center" vertical="center"/>
    </xf>
    <xf numFmtId="14" fontId="0" fillId="14" borderId="0" xfId="0" applyNumberFormat="1" applyFill="1" applyBorder="1" applyAlignment="1">
      <alignment horizontal="center" vertical="center"/>
    </xf>
    <xf numFmtId="14" fontId="27" fillId="14" borderId="0" xfId="0" applyNumberFormat="1" applyFont="1" applyFill="1" applyBorder="1" applyAlignment="1">
      <alignment horizontal="center" vertical="center"/>
    </xf>
    <xf numFmtId="14" fontId="0" fillId="15" borderId="0" xfId="0" applyNumberFormat="1" applyFill="1" applyBorder="1" applyAlignment="1">
      <alignment horizontal="center"/>
    </xf>
    <xf numFmtId="0" fontId="9" fillId="6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0" fillId="2" borderId="0" xfId="0" applyFill="1"/>
    <xf numFmtId="14" fontId="25" fillId="6" borderId="0" xfId="0" applyNumberFormat="1" applyFont="1" applyFill="1"/>
    <xf numFmtId="0" fontId="0" fillId="6" borderId="0" xfId="0" applyFill="1"/>
    <xf numFmtId="14" fontId="25" fillId="3" borderId="0" xfId="0" applyNumberFormat="1" applyFont="1" applyFill="1"/>
    <xf numFmtId="0" fontId="0" fillId="3" borderId="0" xfId="0" applyFill="1"/>
    <xf numFmtId="14" fontId="25" fillId="4" borderId="0" xfId="0" applyNumberFormat="1" applyFont="1" applyFill="1"/>
    <xf numFmtId="0" fontId="0" fillId="4" borderId="0" xfId="0" applyFill="1"/>
    <xf numFmtId="14" fontId="25" fillId="8" borderId="0" xfId="0" applyNumberFormat="1" applyFont="1" applyFill="1"/>
    <xf numFmtId="0" fontId="0" fillId="8" borderId="0" xfId="0" applyFill="1"/>
    <xf numFmtId="14" fontId="25" fillId="5" borderId="0" xfId="0" applyNumberFormat="1" applyFont="1" applyFill="1"/>
    <xf numFmtId="0" fontId="0" fillId="5" borderId="0" xfId="0" applyFill="1"/>
    <xf numFmtId="0" fontId="0" fillId="9" borderId="0" xfId="0" applyFill="1"/>
    <xf numFmtId="14" fontId="25" fillId="9" borderId="0" xfId="0" applyNumberFormat="1" applyFont="1" applyFill="1"/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6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28" fillId="15" borderId="0" xfId="0" applyFont="1" applyFill="1" applyBorder="1"/>
    <xf numFmtId="0" fontId="28" fillId="14" borderId="0" xfId="0" applyFont="1" applyFill="1" applyBorder="1"/>
    <xf numFmtId="0" fontId="28" fillId="15" borderId="0" xfId="0" applyFont="1" applyFill="1"/>
    <xf numFmtId="0" fontId="8" fillId="5" borderId="0" xfId="0" applyFont="1" applyFill="1" applyAlignment="1">
      <alignment vertical="top"/>
    </xf>
    <xf numFmtId="0" fontId="8" fillId="9" borderId="0" xfId="0" applyFont="1" applyFill="1" applyAlignment="1">
      <alignment vertical="top"/>
    </xf>
    <xf numFmtId="0" fontId="0" fillId="15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/>
    </xf>
    <xf numFmtId="0" fontId="27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15" borderId="9" xfId="0" applyFill="1" applyBorder="1"/>
    <xf numFmtId="0" fontId="0" fillId="15" borderId="10" xfId="0" applyFill="1" applyBorder="1"/>
    <xf numFmtId="0" fontId="0" fillId="14" borderId="9" xfId="0" applyFill="1" applyBorder="1"/>
    <xf numFmtId="0" fontId="0" fillId="14" borderId="10" xfId="0" applyFill="1" applyBorder="1"/>
    <xf numFmtId="0" fontId="28" fillId="15" borderId="9" xfId="0" applyFont="1" applyFill="1" applyBorder="1"/>
    <xf numFmtId="0" fontId="28" fillId="15" borderId="10" xfId="0" applyFont="1" applyFill="1" applyBorder="1"/>
    <xf numFmtId="0" fontId="28" fillId="14" borderId="9" xfId="0" applyFont="1" applyFill="1" applyBorder="1"/>
    <xf numFmtId="0" fontId="28" fillId="14" borderId="10" xfId="0" applyFont="1" applyFill="1" applyBorder="1"/>
    <xf numFmtId="0" fontId="0" fillId="15" borderId="9" xfId="0" applyFill="1" applyBorder="1" applyAlignment="1">
      <alignment horizontal="left"/>
    </xf>
    <xf numFmtId="0" fontId="0" fillId="15" borderId="10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17" fillId="9" borderId="0" xfId="0" applyFont="1" applyFill="1" applyAlignment="1">
      <alignment vertical="top"/>
    </xf>
    <xf numFmtId="17" fontId="0" fillId="5" borderId="0" xfId="0" applyNumberFormat="1" applyFill="1" applyBorder="1"/>
    <xf numFmtId="0" fontId="7" fillId="9" borderId="0" xfId="0" applyFont="1" applyFill="1" applyAlignment="1">
      <alignment vertical="top"/>
    </xf>
    <xf numFmtId="17" fontId="0" fillId="9" borderId="0" xfId="0" applyNumberFormat="1" applyFill="1" applyBorder="1"/>
    <xf numFmtId="0" fontId="7" fillId="5" borderId="0" xfId="0" applyFont="1" applyFill="1" applyAlignment="1">
      <alignment vertical="top"/>
    </xf>
    <xf numFmtId="14" fontId="25" fillId="17" borderId="0" xfId="0" applyNumberFormat="1" applyFont="1" applyFill="1"/>
    <xf numFmtId="0" fontId="6" fillId="5" borderId="0" xfId="0" applyFont="1" applyFill="1" applyAlignment="1">
      <alignment vertical="top"/>
    </xf>
    <xf numFmtId="0" fontId="29" fillId="3" borderId="0" xfId="0" applyFont="1" applyFill="1" applyAlignment="1">
      <alignment vertical="top"/>
    </xf>
    <xf numFmtId="0" fontId="0" fillId="0" borderId="0" xfId="0" applyFill="1"/>
    <xf numFmtId="1" fontId="15" fillId="2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7" borderId="0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" fontId="20" fillId="5" borderId="0" xfId="0" applyNumberFormat="1" applyFont="1" applyFill="1" applyAlignment="1">
      <alignment horizontal="center" vertical="center"/>
    </xf>
    <xf numFmtId="1" fontId="20" fillId="9" borderId="0" xfId="0" applyNumberFormat="1" applyFont="1" applyFill="1" applyAlignment="1">
      <alignment horizontal="center" vertical="center"/>
    </xf>
    <xf numFmtId="0" fontId="0" fillId="7" borderId="9" xfId="0" applyFill="1" applyBorder="1" applyAlignment="1"/>
    <xf numFmtId="0" fontId="0" fillId="7" borderId="0" xfId="0" applyFill="1" applyBorder="1" applyAlignment="1"/>
    <xf numFmtId="1" fontId="0" fillId="15" borderId="0" xfId="0" applyNumberFormat="1" applyFill="1"/>
    <xf numFmtId="1" fontId="0" fillId="14" borderId="0" xfId="0" applyNumberFormat="1" applyFill="1"/>
    <xf numFmtId="0" fontId="4" fillId="2" borderId="0" xfId="0" applyFont="1" applyFill="1" applyBorder="1" applyAlignment="1">
      <alignment horizontal="left" vertical="center"/>
    </xf>
    <xf numFmtId="14" fontId="28" fillId="15" borderId="0" xfId="0" applyNumberFormat="1" applyFont="1" applyFill="1" applyBorder="1"/>
    <xf numFmtId="14" fontId="28" fillId="14" borderId="0" xfId="0" applyNumberFormat="1" applyFont="1" applyFill="1" applyBorder="1"/>
    <xf numFmtId="0" fontId="28" fillId="14" borderId="0" xfId="0" applyFont="1" applyFill="1" applyAlignment="1">
      <alignment horizontal="center" vertical="center"/>
    </xf>
    <xf numFmtId="0" fontId="28" fillId="14" borderId="0" xfId="0" applyFont="1" applyFill="1"/>
    <xf numFmtId="1" fontId="28" fillId="14" borderId="0" xfId="0" applyNumberFormat="1" applyFont="1" applyFill="1"/>
    <xf numFmtId="14" fontId="28" fillId="14" borderId="0" xfId="0" applyNumberFormat="1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17" fontId="28" fillId="14" borderId="0" xfId="0" applyNumberFormat="1" applyFont="1" applyFill="1" applyBorder="1"/>
    <xf numFmtId="0" fontId="28" fillId="14" borderId="5" xfId="0" applyFont="1" applyFill="1" applyBorder="1"/>
    <xf numFmtId="0" fontId="28" fillId="14" borderId="4" xfId="0" applyFont="1" applyFill="1" applyBorder="1"/>
    <xf numFmtId="0" fontId="28" fillId="15" borderId="0" xfId="0" applyFont="1" applyFill="1" applyAlignment="1">
      <alignment horizontal="center" vertical="center"/>
    </xf>
    <xf numFmtId="1" fontId="28" fillId="15" borderId="0" xfId="0" applyNumberFormat="1" applyFont="1" applyFill="1"/>
    <xf numFmtId="14" fontId="28" fillId="15" borderId="0" xfId="0" applyNumberFormat="1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17" fontId="28" fillId="15" borderId="0" xfId="0" applyNumberFormat="1" applyFont="1" applyFill="1" applyBorder="1"/>
    <xf numFmtId="0" fontId="28" fillId="15" borderId="5" xfId="0" applyFont="1" applyFill="1" applyBorder="1"/>
    <xf numFmtId="0" fontId="28" fillId="15" borderId="4" xfId="0" applyFont="1" applyFill="1" applyBorder="1"/>
    <xf numFmtId="0" fontId="3" fillId="4" borderId="0" xfId="0" applyFont="1" applyFill="1" applyAlignment="1">
      <alignment vertical="top"/>
    </xf>
    <xf numFmtId="1" fontId="0" fillId="0" borderId="0" xfId="0" applyNumberFormat="1" applyAlignment="1">
      <alignment vertical="top"/>
    </xf>
    <xf numFmtId="1" fontId="19" fillId="0" borderId="0" xfId="0" applyNumberFormat="1" applyFont="1" applyBorder="1" applyAlignment="1">
      <alignment horizontal="center" vertical="center" wrapText="1"/>
    </xf>
    <xf numFmtId="1" fontId="14" fillId="4" borderId="0" xfId="0" applyNumberFormat="1" applyFont="1" applyFill="1" applyAlignment="1">
      <alignment vertical="top"/>
    </xf>
    <xf numFmtId="1" fontId="14" fillId="8" borderId="0" xfId="0" applyNumberFormat="1" applyFont="1" applyFill="1" applyAlignment="1">
      <alignment vertical="top"/>
    </xf>
    <xf numFmtId="1" fontId="0" fillId="0" borderId="0" xfId="0" applyNumberFormat="1"/>
    <xf numFmtId="1" fontId="17" fillId="0" borderId="0" xfId="0" applyNumberFormat="1" applyFont="1" applyAlignment="1">
      <alignment vertical="top"/>
    </xf>
    <xf numFmtId="1" fontId="5" fillId="6" borderId="0" xfId="0" applyNumberFormat="1" applyFont="1" applyFill="1" applyAlignment="1">
      <alignment vertical="top"/>
    </xf>
    <xf numFmtId="1" fontId="29" fillId="3" borderId="0" xfId="0" applyNumberFormat="1" applyFont="1" applyFill="1" applyAlignment="1">
      <alignment vertical="top"/>
    </xf>
    <xf numFmtId="1" fontId="5" fillId="3" borderId="0" xfId="0" applyNumberFormat="1" applyFont="1" applyFill="1" applyAlignment="1">
      <alignment vertical="top"/>
    </xf>
    <xf numFmtId="0" fontId="19" fillId="0" borderId="16" xfId="0" applyFont="1" applyBorder="1" applyAlignment="1">
      <alignment horizontal="center" vertical="center" wrapText="1"/>
    </xf>
    <xf numFmtId="1" fontId="15" fillId="2" borderId="16" xfId="0" applyNumberFormat="1" applyFont="1" applyFill="1" applyBorder="1" applyAlignment="1">
      <alignment horizontal="center" vertical="center"/>
    </xf>
    <xf numFmtId="1" fontId="15" fillId="7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20" fillId="9" borderId="1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top"/>
    </xf>
    <xf numFmtId="1" fontId="5" fillId="3" borderId="16" xfId="0" applyNumberFormat="1" applyFont="1" applyFill="1" applyBorder="1" applyAlignment="1">
      <alignment horizontal="center" vertical="center"/>
    </xf>
    <xf numFmtId="1" fontId="0" fillId="14" borderId="16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1" fontId="28" fillId="15" borderId="16" xfId="0" applyNumberFormat="1" applyFont="1" applyFill="1" applyBorder="1" applyAlignment="1">
      <alignment horizontal="center" vertical="center"/>
    </xf>
    <xf numFmtId="1" fontId="28" fillId="14" borderId="16" xfId="0" applyNumberFormat="1" applyFont="1" applyFill="1" applyBorder="1" applyAlignment="1">
      <alignment horizontal="center" vertical="center"/>
    </xf>
    <xf numFmtId="1" fontId="15" fillId="7" borderId="16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20" fillId="9" borderId="16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0" fillId="14" borderId="16" xfId="0" applyNumberForma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Border="1" applyAlignment="1"/>
    <xf numFmtId="0" fontId="2" fillId="5" borderId="0" xfId="0" applyFont="1" applyFill="1" applyAlignment="1">
      <alignment vertical="top"/>
    </xf>
    <xf numFmtId="1" fontId="20" fillId="0" borderId="0" xfId="0" applyNumberFormat="1" applyFont="1" applyFill="1" applyBorder="1" applyAlignment="1">
      <alignment vertical="center"/>
    </xf>
    <xf numFmtId="1" fontId="20" fillId="9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1" fontId="1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6" borderId="0" xfId="0" applyFill="1" applyBorder="1" applyAlignment="1">
      <alignment horizontal="right"/>
    </xf>
    <xf numFmtId="14" fontId="0" fillId="6" borderId="0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15" borderId="0" xfId="0" applyNumberFormat="1" applyFill="1" applyBorder="1"/>
    <xf numFmtId="0" fontId="0" fillId="14" borderId="0" xfId="0" applyNumberFormat="1" applyFill="1" applyBorder="1"/>
    <xf numFmtId="0" fontId="0" fillId="15" borderId="0" xfId="0" applyFill="1" applyBorder="1" applyAlignment="1">
      <alignment horizontal="right"/>
    </xf>
    <xf numFmtId="14" fontId="0" fillId="15" borderId="0" xfId="0" applyNumberFormat="1" applyFill="1" applyBorder="1" applyAlignment="1">
      <alignment horizontal="right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15" borderId="26" xfId="0" applyFill="1" applyBorder="1"/>
    <xf numFmtId="0" fontId="0" fillId="14" borderId="26" xfId="0" applyFill="1" applyBorder="1"/>
    <xf numFmtId="0" fontId="28" fillId="15" borderId="26" xfId="0" applyFont="1" applyFill="1" applyBorder="1"/>
    <xf numFmtId="0" fontId="28" fillId="14" borderId="26" xfId="0" applyFont="1" applyFill="1" applyBorder="1"/>
    <xf numFmtId="0" fontId="0" fillId="15" borderId="26" xfId="0" applyFill="1" applyBorder="1" applyAlignment="1">
      <alignment horizontal="right"/>
    </xf>
    <xf numFmtId="14" fontId="0" fillId="14" borderId="0" xfId="0" applyNumberFormat="1" applyFill="1" applyBorder="1" applyAlignment="1">
      <alignment horizontal="right"/>
    </xf>
    <xf numFmtId="1" fontId="15" fillId="7" borderId="16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20" fillId="9" borderId="16" xfId="0" applyNumberFormat="1" applyFont="1" applyFill="1" applyBorder="1" applyAlignment="1">
      <alignment horizontal="center" vertical="center"/>
    </xf>
    <xf numFmtId="1" fontId="20" fillId="5" borderId="16" xfId="0" applyNumberFormat="1" applyFont="1" applyFill="1" applyBorder="1" applyAlignment="1">
      <alignment horizontal="center" vertical="center"/>
    </xf>
    <xf numFmtId="1" fontId="20" fillId="9" borderId="17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6" borderId="16" xfId="0" applyNumberFormat="1" applyFont="1" applyFill="1" applyBorder="1" applyAlignment="1">
      <alignment horizontal="center" vertical="center"/>
    </xf>
    <xf numFmtId="1" fontId="29" fillId="3" borderId="16" xfId="0" applyNumberFormat="1" applyFont="1" applyFill="1" applyBorder="1" applyAlignment="1">
      <alignment horizontal="center" vertical="center"/>
    </xf>
    <xf numFmtId="1" fontId="14" fillId="4" borderId="16" xfId="0" applyNumberFormat="1" applyFont="1" applyFill="1" applyBorder="1" applyAlignment="1">
      <alignment horizontal="center" vertical="center"/>
    </xf>
    <xf numFmtId="1" fontId="14" fillId="8" borderId="16" xfId="0" applyNumberFormat="1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1" fontId="0" fillId="15" borderId="16" xfId="0" applyNumberFormat="1" applyFill="1" applyBorder="1" applyAlignment="1">
      <alignment horizontal="center" vertical="center"/>
    </xf>
    <xf numFmtId="1" fontId="0" fillId="14" borderId="16" xfId="0" applyNumberFormat="1" applyFill="1" applyBorder="1" applyAlignment="1">
      <alignment horizontal="center" vertical="center"/>
    </xf>
    <xf numFmtId="1" fontId="0" fillId="14" borderId="17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5" borderId="17" xfId="0" applyNumberFormat="1" applyFill="1" applyBorder="1" applyAlignment="1">
      <alignment horizontal="center" vertical="center"/>
    </xf>
    <xf numFmtId="1" fontId="0" fillId="15" borderId="18" xfId="0" applyNumberFormat="1" applyFill="1" applyBorder="1" applyAlignment="1">
      <alignment horizontal="center" vertical="center"/>
    </xf>
    <xf numFmtId="1" fontId="0" fillId="15" borderId="19" xfId="0" applyNumberFormat="1" applyFill="1" applyBorder="1" applyAlignment="1">
      <alignment horizontal="center" vertical="center"/>
    </xf>
    <xf numFmtId="0" fontId="0" fillId="12" borderId="9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16" borderId="1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25" fillId="16" borderId="3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5" borderId="5" xfId="0" applyFill="1" applyBorder="1" applyAlignment="1">
      <alignment horizontal="right"/>
    </xf>
  </cellXfs>
  <cellStyles count="1">
    <cellStyle name="Normal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4E0A-97AA-3B43-B661-F1398957131C}">
  <dimension ref="A1:BN42"/>
  <sheetViews>
    <sheetView zoomScale="158" workbookViewId="0">
      <pane xSplit="3" ySplit="3" topLeftCell="X27" activePane="bottomRight" state="frozen"/>
      <selection pane="topRight" activeCell="D1" sqref="D1"/>
      <selection pane="bottomLeft" activeCell="A4" sqref="A4"/>
      <selection pane="bottomRight" activeCell="Y28" sqref="Y28"/>
    </sheetView>
  </sheetViews>
  <sheetFormatPr defaultColWidth="10.81640625" defaultRowHeight="14.5" x14ac:dyDescent="0.35"/>
  <cols>
    <col min="1" max="1" width="5.81640625" customWidth="1"/>
    <col min="2" max="2" width="25.6328125" customWidth="1"/>
    <col min="3" max="3" width="28.1796875" customWidth="1"/>
    <col min="4" max="4" width="10.81640625" customWidth="1"/>
    <col min="5" max="6" width="10.81640625" style="137" customWidth="1"/>
    <col min="7" max="7" width="14" style="78" customWidth="1"/>
    <col min="8" max="10" width="10.81640625" style="79"/>
    <col min="11" max="11" width="10.81640625" style="80"/>
    <col min="12" max="12" width="14" style="78" customWidth="1"/>
    <col min="13" max="16" width="10.81640625" style="79"/>
    <col min="17" max="17" width="10.81640625" style="163"/>
    <col min="18" max="21" width="10.81640625" style="79"/>
    <col min="22" max="22" width="10.81640625" style="163"/>
    <col min="23" max="25" width="10.81640625" style="79"/>
    <col min="26" max="26" width="10.81640625" style="164"/>
    <col min="27" max="27" width="10.81640625" style="163"/>
    <col min="28" max="30" width="10.81640625" style="79"/>
    <col min="31" max="31" width="10.81640625" style="164"/>
    <col min="32" max="32" width="10.81640625" style="163"/>
    <col min="33" max="35" width="10.81640625" style="79"/>
    <col min="36" max="36" width="10.81640625" style="164"/>
    <col min="37" max="37" width="10.81640625" style="163"/>
    <col min="38" max="40" width="10.81640625" style="79"/>
    <col min="41" max="41" width="10.81640625" style="164"/>
    <col min="42" max="42" width="10.81640625" style="163"/>
    <col min="43" max="45" width="10.81640625" style="79"/>
    <col min="46" max="46" width="10.81640625" style="164"/>
    <col min="47" max="47" width="10.81640625" style="163"/>
    <col min="48" max="50" width="10.81640625" style="79"/>
    <col min="51" max="51" width="10.81640625" style="164"/>
    <col min="52" max="52" width="10.81640625" style="163"/>
    <col min="53" max="55" width="10.81640625" style="79"/>
    <col min="56" max="56" width="10.81640625" style="164"/>
    <col min="57" max="57" width="10.81640625" style="163"/>
    <col min="58" max="60" width="10.81640625" style="79"/>
    <col min="61" max="61" width="10.81640625" style="164"/>
    <col min="62" max="62" width="10.81640625" style="163"/>
    <col min="63" max="65" width="10.81640625" style="79"/>
    <col min="66" max="66" width="10.81640625" style="164"/>
  </cols>
  <sheetData>
    <row r="1" spans="1:66" ht="16" thickBot="1" x14ac:dyDescent="0.4">
      <c r="A1" s="137"/>
      <c r="B1" s="1"/>
      <c r="C1" s="1"/>
      <c r="D1" s="1"/>
      <c r="G1" s="292" t="s">
        <v>258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4"/>
      <c r="AA1" s="313" t="s">
        <v>326</v>
      </c>
      <c r="AB1" s="314"/>
      <c r="AC1" s="314"/>
      <c r="AD1" s="314"/>
      <c r="AE1" s="314"/>
      <c r="AF1" s="314"/>
      <c r="AG1" s="314"/>
      <c r="AH1" s="314"/>
      <c r="AI1" s="314"/>
      <c r="AJ1" s="315"/>
      <c r="AK1" s="177"/>
      <c r="AL1" s="178"/>
      <c r="AM1" s="178"/>
      <c r="AN1" s="178"/>
      <c r="AO1" s="179"/>
      <c r="AP1" s="177"/>
      <c r="AQ1" s="178"/>
      <c r="AR1" s="178"/>
      <c r="AS1" s="178"/>
      <c r="AT1" s="179"/>
      <c r="AU1" s="177"/>
      <c r="AV1" s="178"/>
      <c r="AW1" s="178"/>
      <c r="AX1" s="178"/>
      <c r="AY1" s="179"/>
      <c r="AZ1" s="177"/>
      <c r="BA1" s="178"/>
      <c r="BB1" s="178"/>
      <c r="BC1" s="178"/>
      <c r="BD1" s="179"/>
      <c r="BE1" s="177"/>
      <c r="BF1" s="178"/>
      <c r="BG1" s="178"/>
      <c r="BH1" s="178"/>
      <c r="BI1" s="179"/>
      <c r="BJ1" s="177"/>
      <c r="BK1" s="178"/>
      <c r="BL1" s="178"/>
      <c r="BM1" s="178"/>
      <c r="BN1" s="179"/>
    </row>
    <row r="2" spans="1:66" x14ac:dyDescent="0.35">
      <c r="A2" s="137"/>
      <c r="B2" s="1"/>
      <c r="C2" s="1"/>
      <c r="D2" s="1"/>
      <c r="G2" s="295" t="s">
        <v>76</v>
      </c>
      <c r="H2" s="296"/>
      <c r="I2" s="296"/>
      <c r="J2" s="296"/>
      <c r="K2" s="297"/>
      <c r="L2" s="298" t="s">
        <v>77</v>
      </c>
      <c r="M2" s="299"/>
      <c r="N2" s="299"/>
      <c r="O2" s="299"/>
      <c r="P2" s="300"/>
      <c r="Q2" s="301" t="s">
        <v>78</v>
      </c>
      <c r="R2" s="302"/>
      <c r="S2" s="302"/>
      <c r="T2" s="302"/>
      <c r="U2" s="303"/>
      <c r="V2" s="304" t="s">
        <v>336</v>
      </c>
      <c r="W2" s="305"/>
      <c r="X2" s="305"/>
      <c r="Y2" s="305"/>
      <c r="Z2" s="306"/>
      <c r="AA2" s="310" t="s">
        <v>91</v>
      </c>
      <c r="AB2" s="311"/>
      <c r="AC2" s="311"/>
      <c r="AD2" s="311"/>
      <c r="AE2" s="312"/>
      <c r="AF2" s="310" t="s">
        <v>92</v>
      </c>
      <c r="AG2" s="311"/>
      <c r="AH2" s="311"/>
      <c r="AI2" s="311"/>
      <c r="AJ2" s="312"/>
      <c r="AK2" s="310"/>
      <c r="AL2" s="311"/>
      <c r="AM2" s="311"/>
      <c r="AN2" s="311"/>
      <c r="AO2" s="312"/>
      <c r="AP2" s="310"/>
      <c r="AQ2" s="311"/>
      <c r="AR2" s="311"/>
      <c r="AS2" s="311"/>
      <c r="AT2" s="312"/>
      <c r="AU2" s="310"/>
      <c r="AV2" s="311"/>
      <c r="AW2" s="311"/>
      <c r="AX2" s="311"/>
      <c r="AY2" s="312"/>
      <c r="AZ2" s="310"/>
      <c r="BA2" s="311"/>
      <c r="BB2" s="311"/>
      <c r="BC2" s="311"/>
      <c r="BD2" s="312"/>
      <c r="BE2" s="310"/>
      <c r="BF2" s="311"/>
      <c r="BG2" s="311"/>
      <c r="BH2" s="311"/>
      <c r="BI2" s="312"/>
      <c r="BJ2" s="310"/>
      <c r="BK2" s="311"/>
      <c r="BL2" s="311"/>
      <c r="BM2" s="311"/>
      <c r="BN2" s="312"/>
    </row>
    <row r="3" spans="1:66" ht="43.5" x14ac:dyDescent="0.35">
      <c r="A3" s="138" t="s">
        <v>221</v>
      </c>
      <c r="B3" s="2" t="s">
        <v>0</v>
      </c>
      <c r="C3" s="7" t="s">
        <v>17</v>
      </c>
      <c r="D3" s="7" t="s">
        <v>319</v>
      </c>
      <c r="E3" s="236" t="s">
        <v>332</v>
      </c>
      <c r="F3" s="236" t="s">
        <v>333</v>
      </c>
      <c r="G3" s="27" t="s">
        <v>13</v>
      </c>
      <c r="H3" s="27" t="s">
        <v>14</v>
      </c>
      <c r="I3" s="27" t="s">
        <v>15</v>
      </c>
      <c r="J3" s="27" t="s">
        <v>16</v>
      </c>
      <c r="K3" s="28" t="s">
        <v>334</v>
      </c>
      <c r="L3" s="26" t="s">
        <v>13</v>
      </c>
      <c r="M3" s="27" t="s">
        <v>14</v>
      </c>
      <c r="N3" s="27" t="s">
        <v>15</v>
      </c>
      <c r="O3" s="27" t="s">
        <v>16</v>
      </c>
      <c r="P3" s="28" t="s">
        <v>334</v>
      </c>
      <c r="Q3" s="159" t="s">
        <v>13</v>
      </c>
      <c r="R3" s="27" t="s">
        <v>14</v>
      </c>
      <c r="S3" s="27" t="s">
        <v>15</v>
      </c>
      <c r="T3" s="27" t="s">
        <v>16</v>
      </c>
      <c r="U3" s="28" t="s">
        <v>334</v>
      </c>
      <c r="V3" s="159" t="s">
        <v>13</v>
      </c>
      <c r="W3" s="27" t="s">
        <v>14</v>
      </c>
      <c r="X3" s="27" t="s">
        <v>15</v>
      </c>
      <c r="Y3" s="27" t="s">
        <v>16</v>
      </c>
      <c r="Z3" s="28" t="s">
        <v>334</v>
      </c>
      <c r="AA3" s="159" t="s">
        <v>13</v>
      </c>
      <c r="AB3" s="27" t="s">
        <v>14</v>
      </c>
      <c r="AC3" s="27" t="s">
        <v>15</v>
      </c>
      <c r="AD3" s="27" t="s">
        <v>16</v>
      </c>
      <c r="AE3" s="28" t="s">
        <v>334</v>
      </c>
      <c r="AF3" s="159" t="s">
        <v>13</v>
      </c>
      <c r="AG3" s="27" t="s">
        <v>14</v>
      </c>
      <c r="AH3" s="27" t="s">
        <v>15</v>
      </c>
      <c r="AI3" s="27" t="s">
        <v>16</v>
      </c>
      <c r="AJ3" s="28" t="s">
        <v>334</v>
      </c>
      <c r="AK3" s="159" t="s">
        <v>13</v>
      </c>
      <c r="AL3" s="27" t="s">
        <v>14</v>
      </c>
      <c r="AM3" s="27" t="s">
        <v>15</v>
      </c>
      <c r="AN3" s="27" t="s">
        <v>16</v>
      </c>
      <c r="AO3" s="28" t="s">
        <v>334</v>
      </c>
      <c r="AP3" s="159" t="s">
        <v>13</v>
      </c>
      <c r="AQ3" s="27" t="s">
        <v>14</v>
      </c>
      <c r="AR3" s="27" t="s">
        <v>15</v>
      </c>
      <c r="AS3" s="27" t="s">
        <v>16</v>
      </c>
      <c r="AT3" s="28" t="s">
        <v>334</v>
      </c>
      <c r="AU3" s="159" t="s">
        <v>13</v>
      </c>
      <c r="AV3" s="27" t="s">
        <v>14</v>
      </c>
      <c r="AW3" s="27" t="s">
        <v>15</v>
      </c>
      <c r="AX3" s="27" t="s">
        <v>16</v>
      </c>
      <c r="AY3" s="28" t="s">
        <v>334</v>
      </c>
      <c r="AZ3" s="159" t="s">
        <v>13</v>
      </c>
      <c r="BA3" s="27" t="s">
        <v>14</v>
      </c>
      <c r="BB3" s="27" t="s">
        <v>15</v>
      </c>
      <c r="BC3" s="27" t="s">
        <v>16</v>
      </c>
      <c r="BD3" s="28" t="s">
        <v>334</v>
      </c>
      <c r="BE3" s="159" t="s">
        <v>13</v>
      </c>
      <c r="BF3" s="27" t="s">
        <v>14</v>
      </c>
      <c r="BG3" s="27" t="s">
        <v>15</v>
      </c>
      <c r="BH3" s="27" t="s">
        <v>16</v>
      </c>
      <c r="BI3" s="28" t="s">
        <v>334</v>
      </c>
      <c r="BJ3" s="159" t="s">
        <v>13</v>
      </c>
      <c r="BK3" s="27" t="s">
        <v>14</v>
      </c>
      <c r="BL3" s="27" t="s">
        <v>15</v>
      </c>
      <c r="BM3" s="27" t="s">
        <v>16</v>
      </c>
      <c r="BN3" s="28" t="s">
        <v>334</v>
      </c>
    </row>
    <row r="4" spans="1:66" ht="15.5" x14ac:dyDescent="0.35">
      <c r="A4" s="139" t="s">
        <v>256</v>
      </c>
      <c r="B4" s="206" t="s">
        <v>327</v>
      </c>
      <c r="C4" s="11" t="s">
        <v>37</v>
      </c>
      <c r="D4" s="194">
        <f>AVERAGE(J4,O4,T4,Y4,AD4,AI4,AN4)</f>
        <v>2800</v>
      </c>
      <c r="E4" s="280">
        <f>MAX(D4:D5)</f>
        <v>2800</v>
      </c>
      <c r="F4" s="280">
        <f>1500000/E4</f>
        <v>535.71428571428567</v>
      </c>
      <c r="G4" s="31">
        <v>4087498</v>
      </c>
      <c r="H4" s="30">
        <v>43662</v>
      </c>
      <c r="I4" s="30">
        <v>43816</v>
      </c>
      <c r="J4" s="31">
        <v>3200</v>
      </c>
      <c r="K4" s="32">
        <v>79</v>
      </c>
      <c r="L4" s="29"/>
      <c r="M4" s="30"/>
      <c r="N4" s="30"/>
      <c r="O4" s="31"/>
      <c r="P4" s="31"/>
      <c r="Q4" s="175"/>
      <c r="R4" s="30">
        <v>43852</v>
      </c>
      <c r="S4" s="31" t="s">
        <v>337</v>
      </c>
      <c r="T4" s="31"/>
      <c r="U4" s="31"/>
      <c r="V4" s="175">
        <v>4103562</v>
      </c>
      <c r="W4" s="30">
        <v>44309</v>
      </c>
      <c r="X4" s="30">
        <v>44355</v>
      </c>
      <c r="Y4" s="31">
        <v>2400</v>
      </c>
      <c r="Z4" s="176">
        <v>108</v>
      </c>
    </row>
    <row r="5" spans="1:66" ht="15.5" x14ac:dyDescent="0.35">
      <c r="A5" s="139" t="s">
        <v>256</v>
      </c>
      <c r="B5" s="206" t="s">
        <v>327</v>
      </c>
      <c r="C5" s="11" t="s">
        <v>37</v>
      </c>
      <c r="D5" s="194">
        <f>AVERAGE(J5,O5,T5,Y5,AD5,AI5,AN5)</f>
        <v>1600</v>
      </c>
      <c r="E5" s="280"/>
      <c r="F5" s="280"/>
      <c r="G5" s="31"/>
      <c r="H5" s="30">
        <v>43662</v>
      </c>
      <c r="I5" s="31" t="s">
        <v>34</v>
      </c>
      <c r="J5" s="31"/>
      <c r="K5" s="32"/>
      <c r="L5" s="29">
        <v>4088330</v>
      </c>
      <c r="M5" s="30">
        <v>43766</v>
      </c>
      <c r="N5" s="30">
        <v>43805</v>
      </c>
      <c r="O5" s="31">
        <v>1600</v>
      </c>
      <c r="P5" s="31">
        <v>162</v>
      </c>
      <c r="Q5" s="175"/>
      <c r="R5" s="31"/>
      <c r="S5" s="31"/>
      <c r="T5" s="31"/>
      <c r="U5" s="31"/>
      <c r="V5" s="175"/>
      <c r="W5" s="31"/>
      <c r="X5" s="31"/>
      <c r="Y5" s="31"/>
      <c r="Z5" s="176"/>
    </row>
    <row r="6" spans="1:66" s="181" customFormat="1" ht="15.5" x14ac:dyDescent="0.35">
      <c r="A6" s="140" t="s">
        <v>257</v>
      </c>
      <c r="B6" s="147" t="s">
        <v>233</v>
      </c>
      <c r="C6" s="23" t="s">
        <v>60</v>
      </c>
      <c r="D6" s="196">
        <f t="shared" ref="D6:D37" si="0">AVERAGE(J6,O6,T6,Y6,AD6,AI6,AN6)</f>
        <v>885</v>
      </c>
      <c r="E6" s="279">
        <f>MAX(D6:D8)</f>
        <v>1265</v>
      </c>
      <c r="F6" s="279">
        <f>1500000/E6</f>
        <v>1185.7707509881423</v>
      </c>
      <c r="G6" s="35">
        <v>4087478</v>
      </c>
      <c r="H6" s="34">
        <v>43662</v>
      </c>
      <c r="I6" s="34">
        <v>43700</v>
      </c>
      <c r="J6" s="35">
        <v>2000</v>
      </c>
      <c r="K6" s="36">
        <v>116</v>
      </c>
      <c r="L6" s="33">
        <v>4088366</v>
      </c>
      <c r="M6" s="34">
        <v>43766</v>
      </c>
      <c r="N6" s="34">
        <v>43805</v>
      </c>
      <c r="O6" s="35">
        <v>360</v>
      </c>
      <c r="P6" s="35">
        <v>303</v>
      </c>
      <c r="Q6" s="183">
        <v>4091983</v>
      </c>
      <c r="R6" s="34">
        <v>43852</v>
      </c>
      <c r="S6" s="34">
        <v>43902</v>
      </c>
      <c r="T6" s="35">
        <v>380</v>
      </c>
      <c r="U6" s="35">
        <v>310</v>
      </c>
      <c r="V6" s="183">
        <v>4103571</v>
      </c>
      <c r="W6" s="34">
        <v>44309</v>
      </c>
      <c r="X6" s="34">
        <v>44355</v>
      </c>
      <c r="Y6" s="35">
        <v>800</v>
      </c>
      <c r="Z6" s="184"/>
      <c r="AA6" s="183"/>
      <c r="AB6" s="35"/>
      <c r="AC6" s="35"/>
      <c r="AD6" s="35"/>
      <c r="AE6" s="184"/>
      <c r="AF6" s="183"/>
      <c r="AG6" s="35"/>
      <c r="AH6" s="35"/>
      <c r="AI6" s="35"/>
      <c r="AJ6" s="184"/>
      <c r="AK6" s="183"/>
      <c r="AL6" s="35"/>
      <c r="AM6" s="35"/>
      <c r="AN6" s="35"/>
      <c r="AO6" s="184"/>
      <c r="AP6" s="183"/>
      <c r="AQ6" s="35"/>
      <c r="AR6" s="35"/>
      <c r="AS6" s="35"/>
      <c r="AT6" s="184"/>
      <c r="AU6" s="183"/>
      <c r="AV6" s="35"/>
      <c r="AW6" s="35"/>
      <c r="AX6" s="35"/>
      <c r="AY6" s="184"/>
      <c r="AZ6" s="183"/>
      <c r="BA6" s="35"/>
      <c r="BB6" s="35"/>
      <c r="BC6" s="35"/>
      <c r="BD6" s="184"/>
      <c r="BE6" s="183"/>
      <c r="BF6" s="35"/>
      <c r="BG6" s="35"/>
      <c r="BH6" s="35"/>
      <c r="BI6" s="184"/>
      <c r="BJ6" s="183"/>
      <c r="BK6" s="35"/>
      <c r="BL6" s="35"/>
      <c r="BM6" s="35"/>
      <c r="BN6" s="184"/>
    </row>
    <row r="7" spans="1:66" s="181" customFormat="1" ht="15.5" x14ac:dyDescent="0.35">
      <c r="A7" s="140"/>
      <c r="B7" s="147" t="s">
        <v>233</v>
      </c>
      <c r="C7" s="23" t="s">
        <v>61</v>
      </c>
      <c r="D7" s="196">
        <f t="shared" si="0"/>
        <v>1052.5</v>
      </c>
      <c r="E7" s="279"/>
      <c r="F7" s="279"/>
      <c r="G7" s="35">
        <v>4087451</v>
      </c>
      <c r="H7" s="34">
        <v>43662</v>
      </c>
      <c r="I7" s="34">
        <v>43700</v>
      </c>
      <c r="J7" s="35">
        <v>2100</v>
      </c>
      <c r="K7" s="36"/>
      <c r="L7" s="33">
        <v>4088392</v>
      </c>
      <c r="M7" s="34">
        <v>43766</v>
      </c>
      <c r="N7" s="34">
        <v>43805</v>
      </c>
      <c r="O7" s="35">
        <v>290</v>
      </c>
      <c r="P7" s="35"/>
      <c r="Q7" s="183">
        <v>4091902</v>
      </c>
      <c r="R7" s="34">
        <v>43852</v>
      </c>
      <c r="S7" s="34">
        <v>43902</v>
      </c>
      <c r="T7" s="35">
        <v>620</v>
      </c>
      <c r="U7" s="35"/>
      <c r="V7" s="183">
        <v>4103560</v>
      </c>
      <c r="W7" s="34">
        <v>44309</v>
      </c>
      <c r="X7" s="34">
        <v>44355</v>
      </c>
      <c r="Y7" s="35">
        <v>1200</v>
      </c>
      <c r="Z7" s="184"/>
      <c r="AA7" s="183"/>
      <c r="AB7" s="35"/>
      <c r="AC7" s="35"/>
      <c r="AD7" s="35"/>
      <c r="AE7" s="184"/>
      <c r="AF7" s="183"/>
      <c r="AG7" s="35"/>
      <c r="AH7" s="35"/>
      <c r="AI7" s="35"/>
      <c r="AJ7" s="184"/>
      <c r="AK7" s="183"/>
      <c r="AL7" s="35"/>
      <c r="AM7" s="35"/>
      <c r="AN7" s="35"/>
      <c r="AO7" s="184"/>
      <c r="AP7" s="183"/>
      <c r="AQ7" s="35"/>
      <c r="AR7" s="35"/>
      <c r="AS7" s="35"/>
      <c r="AT7" s="184"/>
      <c r="AU7" s="183"/>
      <c r="AV7" s="35"/>
      <c r="AW7" s="35"/>
      <c r="AX7" s="35"/>
      <c r="AY7" s="184"/>
      <c r="AZ7" s="183"/>
      <c r="BA7" s="35"/>
      <c r="BB7" s="35"/>
      <c r="BC7" s="35"/>
      <c r="BD7" s="184"/>
      <c r="BE7" s="183"/>
      <c r="BF7" s="35"/>
      <c r="BG7" s="35"/>
      <c r="BH7" s="35"/>
      <c r="BI7" s="184"/>
      <c r="BJ7" s="183"/>
      <c r="BK7" s="35"/>
      <c r="BL7" s="35"/>
      <c r="BM7" s="35"/>
      <c r="BN7" s="184"/>
    </row>
    <row r="8" spans="1:66" s="181" customFormat="1" ht="15.5" x14ac:dyDescent="0.35">
      <c r="A8" s="140"/>
      <c r="B8" s="147" t="s">
        <v>233</v>
      </c>
      <c r="C8" s="23" t="s">
        <v>62</v>
      </c>
      <c r="D8" s="196">
        <f t="shared" si="0"/>
        <v>1265</v>
      </c>
      <c r="E8" s="279"/>
      <c r="F8" s="279"/>
      <c r="G8" s="35">
        <v>4087420</v>
      </c>
      <c r="H8" s="34">
        <v>43662</v>
      </c>
      <c r="I8" s="34">
        <v>43700</v>
      </c>
      <c r="J8" s="35">
        <v>2200</v>
      </c>
      <c r="K8" s="36"/>
      <c r="L8" s="33">
        <v>4088314</v>
      </c>
      <c r="M8" s="34">
        <v>43766</v>
      </c>
      <c r="N8" s="34">
        <v>43805</v>
      </c>
      <c r="O8" s="35">
        <v>840</v>
      </c>
      <c r="P8" s="35"/>
      <c r="Q8" s="183">
        <v>4091925</v>
      </c>
      <c r="R8" s="34">
        <v>43852</v>
      </c>
      <c r="S8" s="34">
        <v>43902</v>
      </c>
      <c r="T8" s="35">
        <v>820</v>
      </c>
      <c r="U8" s="35"/>
      <c r="V8" s="183">
        <v>4103567</v>
      </c>
      <c r="W8" s="34">
        <v>44309</v>
      </c>
      <c r="X8" s="34">
        <v>44355</v>
      </c>
      <c r="Y8" s="35">
        <v>1200</v>
      </c>
      <c r="Z8" s="184">
        <v>210</v>
      </c>
      <c r="AA8" s="183"/>
      <c r="AB8" s="35"/>
      <c r="AC8" s="35"/>
      <c r="AD8" s="35"/>
      <c r="AE8" s="184"/>
      <c r="AF8" s="183"/>
      <c r="AG8" s="35"/>
      <c r="AH8" s="35"/>
      <c r="AI8" s="35"/>
      <c r="AJ8" s="184"/>
      <c r="AK8" s="183"/>
      <c r="AL8" s="35"/>
      <c r="AM8" s="35"/>
      <c r="AN8" s="35"/>
      <c r="AO8" s="184"/>
      <c r="AP8" s="183"/>
      <c r="AQ8" s="35"/>
      <c r="AR8" s="35"/>
      <c r="AS8" s="35"/>
      <c r="AT8" s="184"/>
      <c r="AU8" s="183"/>
      <c r="AV8" s="35"/>
      <c r="AW8" s="35"/>
      <c r="AX8" s="35"/>
      <c r="AY8" s="184"/>
      <c r="AZ8" s="183"/>
      <c r="BA8" s="35"/>
      <c r="BB8" s="35"/>
      <c r="BC8" s="35"/>
      <c r="BD8" s="184"/>
      <c r="BE8" s="183"/>
      <c r="BF8" s="35"/>
      <c r="BG8" s="35"/>
      <c r="BH8" s="35"/>
      <c r="BI8" s="184"/>
      <c r="BJ8" s="183"/>
      <c r="BK8" s="35"/>
      <c r="BL8" s="35"/>
      <c r="BM8" s="35"/>
      <c r="BN8" s="184"/>
    </row>
    <row r="9" spans="1:66" ht="15.5" x14ac:dyDescent="0.35">
      <c r="A9" s="139" t="s">
        <v>256</v>
      </c>
      <c r="B9" s="148" t="s">
        <v>234</v>
      </c>
      <c r="C9" s="24" t="s">
        <v>63</v>
      </c>
      <c r="D9" s="194">
        <f t="shared" si="0"/>
        <v>1125</v>
      </c>
      <c r="E9" s="280">
        <f>MAX(D9:D11)</f>
        <v>3950</v>
      </c>
      <c r="F9" s="280">
        <f>1500000/E9</f>
        <v>379.74683544303798</v>
      </c>
      <c r="G9" s="31">
        <v>4087430</v>
      </c>
      <c r="H9" s="30">
        <v>43662</v>
      </c>
      <c r="I9" s="30">
        <v>43700</v>
      </c>
      <c r="J9" s="31">
        <v>1700</v>
      </c>
      <c r="K9" s="32">
        <v>30</v>
      </c>
      <c r="L9" s="29">
        <v>4088376</v>
      </c>
      <c r="M9" s="30">
        <v>43766</v>
      </c>
      <c r="N9" s="30">
        <v>43805</v>
      </c>
      <c r="O9" s="31">
        <v>380</v>
      </c>
      <c r="P9" s="31">
        <v>185</v>
      </c>
      <c r="Q9" s="175">
        <v>4091929</v>
      </c>
      <c r="R9" s="30">
        <v>43852</v>
      </c>
      <c r="S9" s="30">
        <v>43902</v>
      </c>
      <c r="T9" s="31">
        <v>1500</v>
      </c>
      <c r="U9" s="31">
        <v>56</v>
      </c>
      <c r="V9" s="175">
        <v>4103547</v>
      </c>
      <c r="W9" s="30">
        <v>44309</v>
      </c>
      <c r="X9" s="30">
        <v>44355</v>
      </c>
      <c r="Y9" s="31">
        <v>920</v>
      </c>
      <c r="Z9" s="176"/>
    </row>
    <row r="10" spans="1:66" ht="15.5" x14ac:dyDescent="0.35">
      <c r="A10" s="139"/>
      <c r="B10" s="148" t="s">
        <v>235</v>
      </c>
      <c r="C10" s="24" t="s">
        <v>64</v>
      </c>
      <c r="D10" s="194">
        <f t="shared" si="0"/>
        <v>3825</v>
      </c>
      <c r="E10" s="280"/>
      <c r="F10" s="280"/>
      <c r="G10" s="31">
        <v>4087441</v>
      </c>
      <c r="H10" s="30">
        <v>43662</v>
      </c>
      <c r="I10" s="30">
        <v>43700</v>
      </c>
      <c r="J10" s="31">
        <v>8400</v>
      </c>
      <c r="K10" s="32"/>
      <c r="L10" s="29">
        <v>4088307</v>
      </c>
      <c r="M10" s="30">
        <v>43766</v>
      </c>
      <c r="N10" s="30">
        <v>43805</v>
      </c>
      <c r="O10" s="31">
        <v>1400</v>
      </c>
      <c r="P10" s="31"/>
      <c r="Q10" s="175">
        <v>4091996</v>
      </c>
      <c r="R10" s="30">
        <v>43852</v>
      </c>
      <c r="S10" s="30">
        <v>43902</v>
      </c>
      <c r="T10" s="31">
        <v>3800</v>
      </c>
      <c r="U10" s="31"/>
      <c r="V10" s="175">
        <v>4103504</v>
      </c>
      <c r="W10" s="30">
        <v>44309</v>
      </c>
      <c r="X10" s="30">
        <v>44355</v>
      </c>
      <c r="Y10" s="31">
        <v>1700</v>
      </c>
      <c r="Z10" s="176"/>
    </row>
    <row r="11" spans="1:66" ht="15.5" x14ac:dyDescent="0.35">
      <c r="A11" s="139"/>
      <c r="B11" s="148" t="s">
        <v>234</v>
      </c>
      <c r="C11" s="24" t="s">
        <v>65</v>
      </c>
      <c r="D11" s="194">
        <f t="shared" si="0"/>
        <v>3950</v>
      </c>
      <c r="E11" s="280"/>
      <c r="F11" s="280"/>
      <c r="G11" s="31">
        <v>4087492</v>
      </c>
      <c r="H11" s="30">
        <v>43662</v>
      </c>
      <c r="I11" s="30">
        <v>43700</v>
      </c>
      <c r="J11" s="31">
        <v>7800</v>
      </c>
      <c r="K11" s="32"/>
      <c r="L11" s="29">
        <v>4088379</v>
      </c>
      <c r="M11" s="30">
        <v>43766</v>
      </c>
      <c r="N11" s="30">
        <v>43805</v>
      </c>
      <c r="O11" s="31">
        <v>1300</v>
      </c>
      <c r="P11" s="31"/>
      <c r="Q11" s="175">
        <v>4091923</v>
      </c>
      <c r="R11" s="30">
        <v>43852</v>
      </c>
      <c r="S11" s="30">
        <v>43902</v>
      </c>
      <c r="T11" s="31">
        <v>4500</v>
      </c>
      <c r="U11" s="31"/>
      <c r="V11" s="175">
        <v>4103506</v>
      </c>
      <c r="W11" s="30">
        <v>44309</v>
      </c>
      <c r="X11" s="30">
        <v>44355</v>
      </c>
      <c r="Y11" s="31">
        <v>2200</v>
      </c>
      <c r="Z11" s="176">
        <v>115</v>
      </c>
    </row>
    <row r="12" spans="1:66" s="181" customFormat="1" ht="15.5" x14ac:dyDescent="0.35">
      <c r="A12" s="140" t="s">
        <v>256</v>
      </c>
      <c r="B12" s="147" t="s">
        <v>237</v>
      </c>
      <c r="C12" s="147" t="s">
        <v>236</v>
      </c>
      <c r="D12" s="196">
        <f t="shared" si="0"/>
        <v>94</v>
      </c>
      <c r="E12" s="279">
        <f>MAX(D12:D13)</f>
        <v>119</v>
      </c>
      <c r="F12" s="279">
        <f>1500000/E12</f>
        <v>12605.042016806723</v>
      </c>
      <c r="G12" s="35">
        <v>4087425</v>
      </c>
      <c r="H12" s="34">
        <v>43662</v>
      </c>
      <c r="I12" s="35" t="s">
        <v>38</v>
      </c>
      <c r="J12" s="35"/>
      <c r="K12" s="36"/>
      <c r="L12" s="33">
        <v>4088329</v>
      </c>
      <c r="M12" s="34">
        <v>43766</v>
      </c>
      <c r="N12" s="34">
        <v>43805</v>
      </c>
      <c r="O12" s="35">
        <v>94</v>
      </c>
      <c r="P12" s="35"/>
      <c r="Q12" s="289" t="s">
        <v>81</v>
      </c>
      <c r="R12" s="290"/>
      <c r="S12" s="290"/>
      <c r="T12" s="290"/>
      <c r="U12" s="291"/>
      <c r="V12" s="289" t="s">
        <v>81</v>
      </c>
      <c r="W12" s="290"/>
      <c r="X12" s="290"/>
      <c r="Y12" s="290"/>
      <c r="Z12" s="291"/>
      <c r="AA12" s="183"/>
      <c r="AB12" s="35"/>
      <c r="AC12" s="35"/>
      <c r="AD12" s="35"/>
      <c r="AE12" s="184"/>
      <c r="AF12" s="183"/>
      <c r="AG12" s="35"/>
      <c r="AH12" s="35"/>
      <c r="AI12" s="35"/>
      <c r="AJ12" s="184"/>
      <c r="AK12" s="183"/>
      <c r="AL12" s="35"/>
      <c r="AM12" s="35"/>
      <c r="AN12" s="35"/>
      <c r="AO12" s="184"/>
      <c r="AP12" s="183"/>
      <c r="AQ12" s="35"/>
      <c r="AR12" s="35"/>
      <c r="AS12" s="35"/>
      <c r="AT12" s="184"/>
      <c r="AU12" s="183"/>
      <c r="AV12" s="35"/>
      <c r="AW12" s="35"/>
      <c r="AX12" s="35"/>
      <c r="AY12" s="184"/>
      <c r="AZ12" s="183"/>
      <c r="BA12" s="35"/>
      <c r="BB12" s="35"/>
      <c r="BC12" s="35"/>
      <c r="BD12" s="184"/>
      <c r="BE12" s="183"/>
      <c r="BF12" s="35"/>
      <c r="BG12" s="35"/>
      <c r="BH12" s="35"/>
      <c r="BI12" s="184"/>
      <c r="BJ12" s="183"/>
      <c r="BK12" s="35"/>
      <c r="BL12" s="35"/>
      <c r="BM12" s="35"/>
      <c r="BN12" s="184"/>
    </row>
    <row r="13" spans="1:66" s="181" customFormat="1" ht="15.5" x14ac:dyDescent="0.35">
      <c r="A13" s="140"/>
      <c r="B13" s="14" t="s">
        <v>237</v>
      </c>
      <c r="C13" s="14" t="s">
        <v>47</v>
      </c>
      <c r="D13" s="196">
        <f t="shared" si="0"/>
        <v>119</v>
      </c>
      <c r="E13" s="279"/>
      <c r="F13" s="279"/>
      <c r="G13" s="39">
        <v>4087462</v>
      </c>
      <c r="H13" s="38">
        <v>43662</v>
      </c>
      <c r="I13" s="38">
        <v>43700</v>
      </c>
      <c r="J13" s="39">
        <v>200</v>
      </c>
      <c r="K13" s="40"/>
      <c r="L13" s="33">
        <v>4088372</v>
      </c>
      <c r="M13" s="34">
        <v>43766</v>
      </c>
      <c r="N13" s="34">
        <v>43805</v>
      </c>
      <c r="O13" s="35">
        <v>38</v>
      </c>
      <c r="P13" s="35"/>
      <c r="Q13" s="289"/>
      <c r="R13" s="290"/>
      <c r="S13" s="290"/>
      <c r="T13" s="290"/>
      <c r="U13" s="291"/>
      <c r="V13" s="289"/>
      <c r="W13" s="290"/>
      <c r="X13" s="290"/>
      <c r="Y13" s="290"/>
      <c r="Z13" s="291"/>
      <c r="AA13" s="183"/>
      <c r="AB13" s="35"/>
      <c r="AC13" s="35"/>
      <c r="AD13" s="35"/>
      <c r="AE13" s="184"/>
      <c r="AF13" s="183"/>
      <c r="AG13" s="35"/>
      <c r="AH13" s="35"/>
      <c r="AI13" s="35"/>
      <c r="AJ13" s="184"/>
      <c r="AK13" s="183"/>
      <c r="AL13" s="35"/>
      <c r="AM13" s="35"/>
      <c r="AN13" s="35"/>
      <c r="AO13" s="184"/>
      <c r="AP13" s="183"/>
      <c r="AQ13" s="35"/>
      <c r="AR13" s="35"/>
      <c r="AS13" s="35"/>
      <c r="AT13" s="184"/>
      <c r="AU13" s="183"/>
      <c r="AV13" s="35"/>
      <c r="AW13" s="35"/>
      <c r="AX13" s="35"/>
      <c r="AY13" s="184"/>
      <c r="AZ13" s="183"/>
      <c r="BA13" s="35"/>
      <c r="BB13" s="35"/>
      <c r="BC13" s="35"/>
      <c r="BD13" s="184"/>
      <c r="BE13" s="183"/>
      <c r="BF13" s="35"/>
      <c r="BG13" s="35"/>
      <c r="BH13" s="35"/>
      <c r="BI13" s="184"/>
      <c r="BJ13" s="183"/>
      <c r="BK13" s="35"/>
      <c r="BL13" s="35"/>
      <c r="BM13" s="35"/>
      <c r="BN13" s="184"/>
    </row>
    <row r="14" spans="1:66" ht="15.5" x14ac:dyDescent="0.35">
      <c r="A14" s="139" t="s">
        <v>256</v>
      </c>
      <c r="B14" s="148" t="s">
        <v>238</v>
      </c>
      <c r="C14" s="24" t="s">
        <v>66</v>
      </c>
      <c r="D14" s="194">
        <f t="shared" si="0"/>
        <v>529.75</v>
      </c>
      <c r="E14" s="237">
        <f>D14</f>
        <v>529.75</v>
      </c>
      <c r="F14" s="249">
        <f>1500000/E14</f>
        <v>2831.5243039169418</v>
      </c>
      <c r="G14" s="31">
        <v>4087404</v>
      </c>
      <c r="H14" s="30">
        <v>43662</v>
      </c>
      <c r="I14" s="30">
        <v>43700</v>
      </c>
      <c r="J14" s="31">
        <v>1600</v>
      </c>
      <c r="K14" s="32">
        <v>157</v>
      </c>
      <c r="L14" s="29">
        <v>4088378</v>
      </c>
      <c r="M14" s="30">
        <v>43766</v>
      </c>
      <c r="N14" s="30">
        <v>43805</v>
      </c>
      <c r="O14" s="31">
        <v>220</v>
      </c>
      <c r="P14" s="31"/>
      <c r="Q14" s="175">
        <v>4091982</v>
      </c>
      <c r="R14" s="30">
        <v>43852</v>
      </c>
      <c r="S14" s="30">
        <v>43902</v>
      </c>
      <c r="T14" s="31">
        <v>89</v>
      </c>
      <c r="U14" s="31"/>
      <c r="V14" s="175">
        <v>4103503</v>
      </c>
      <c r="W14" s="30">
        <v>44309</v>
      </c>
      <c r="X14" s="30">
        <v>44355</v>
      </c>
      <c r="Y14" s="31">
        <v>210</v>
      </c>
      <c r="Z14" s="176"/>
    </row>
    <row r="15" spans="1:66" s="181" customFormat="1" ht="15.5" x14ac:dyDescent="0.35">
      <c r="A15" s="140" t="s">
        <v>256</v>
      </c>
      <c r="B15" s="147" t="s">
        <v>225</v>
      </c>
      <c r="C15" s="147" t="s">
        <v>224</v>
      </c>
      <c r="D15" s="196">
        <f t="shared" si="0"/>
        <v>210</v>
      </c>
      <c r="E15" s="238">
        <f>D15</f>
        <v>210</v>
      </c>
      <c r="F15" s="248">
        <f>1500000/E15</f>
        <v>7142.8571428571431</v>
      </c>
      <c r="G15" s="35">
        <v>4087922</v>
      </c>
      <c r="H15" s="34">
        <v>43704</v>
      </c>
      <c r="I15" s="34">
        <v>43746</v>
      </c>
      <c r="J15" s="35">
        <v>290</v>
      </c>
      <c r="K15" s="36"/>
      <c r="L15" s="33">
        <v>4088354</v>
      </c>
      <c r="M15" s="34">
        <v>43766</v>
      </c>
      <c r="N15" s="34">
        <v>43805</v>
      </c>
      <c r="O15" s="35">
        <v>130</v>
      </c>
      <c r="P15" s="35"/>
      <c r="Q15" s="286" t="s">
        <v>81</v>
      </c>
      <c r="R15" s="287"/>
      <c r="S15" s="287"/>
      <c r="T15" s="287"/>
      <c r="U15" s="288"/>
      <c r="V15" s="286" t="s">
        <v>81</v>
      </c>
      <c r="W15" s="287"/>
      <c r="X15" s="287"/>
      <c r="Y15" s="287"/>
      <c r="Z15" s="288"/>
      <c r="AA15" s="183"/>
      <c r="AB15" s="35"/>
      <c r="AC15" s="35"/>
      <c r="AD15" s="35"/>
      <c r="AE15" s="184"/>
      <c r="AF15" s="183"/>
      <c r="AG15" s="35"/>
      <c r="AH15" s="35"/>
      <c r="AI15" s="35"/>
      <c r="AJ15" s="184"/>
      <c r="AK15" s="183"/>
      <c r="AL15" s="35"/>
      <c r="AM15" s="35"/>
      <c r="AN15" s="35"/>
      <c r="AO15" s="184"/>
      <c r="AP15" s="183"/>
      <c r="AQ15" s="35"/>
      <c r="AR15" s="35"/>
      <c r="AS15" s="35"/>
      <c r="AT15" s="184"/>
      <c r="AU15" s="183"/>
      <c r="AV15" s="35"/>
      <c r="AW15" s="35"/>
      <c r="AX15" s="35"/>
      <c r="AY15" s="184"/>
      <c r="AZ15" s="183"/>
      <c r="BA15" s="35"/>
      <c r="BB15" s="35"/>
      <c r="BC15" s="35"/>
      <c r="BD15" s="184"/>
      <c r="BE15" s="183"/>
      <c r="BF15" s="35"/>
      <c r="BG15" s="35"/>
      <c r="BH15" s="35"/>
      <c r="BI15" s="184"/>
      <c r="BJ15" s="183"/>
      <c r="BK15" s="35"/>
      <c r="BL15" s="35"/>
      <c r="BM15" s="35"/>
      <c r="BN15" s="184"/>
    </row>
    <row r="16" spans="1:66" ht="15.5" x14ac:dyDescent="0.35">
      <c r="A16" s="139" t="s">
        <v>257</v>
      </c>
      <c r="B16" s="148" t="s">
        <v>226</v>
      </c>
      <c r="C16" s="21" t="s">
        <v>51</v>
      </c>
      <c r="D16" s="194">
        <f t="shared" si="0"/>
        <v>76</v>
      </c>
      <c r="E16" s="280">
        <f>MAX(D16:D18)</f>
        <v>76</v>
      </c>
      <c r="F16" s="280">
        <f>1500000/E16</f>
        <v>19736.842105263157</v>
      </c>
      <c r="G16" s="31">
        <v>4087482</v>
      </c>
      <c r="H16" s="30">
        <v>43662</v>
      </c>
      <c r="I16" s="30">
        <v>43700</v>
      </c>
      <c r="J16" s="31">
        <v>95</v>
      </c>
      <c r="K16" s="32"/>
      <c r="L16" s="29">
        <v>4088350</v>
      </c>
      <c r="M16" s="30">
        <v>43766</v>
      </c>
      <c r="N16" s="30">
        <v>43805</v>
      </c>
      <c r="O16" s="31">
        <v>57</v>
      </c>
      <c r="P16" s="31"/>
      <c r="Q16" s="286"/>
      <c r="R16" s="287"/>
      <c r="S16" s="287"/>
      <c r="T16" s="287"/>
      <c r="U16" s="288"/>
      <c r="V16" s="286"/>
      <c r="W16" s="287"/>
      <c r="X16" s="287"/>
      <c r="Y16" s="287"/>
      <c r="Z16" s="288"/>
    </row>
    <row r="17" spans="1:66" ht="15.5" x14ac:dyDescent="0.35">
      <c r="A17" s="139"/>
      <c r="B17" s="148" t="s">
        <v>226</v>
      </c>
      <c r="C17" s="21" t="s">
        <v>52</v>
      </c>
      <c r="D17" s="194">
        <f t="shared" si="0"/>
        <v>74.5</v>
      </c>
      <c r="E17" s="280"/>
      <c r="F17" s="280"/>
      <c r="G17" s="31">
        <v>4087433</v>
      </c>
      <c r="H17" s="30">
        <v>43662</v>
      </c>
      <c r="I17" s="30">
        <v>43700</v>
      </c>
      <c r="J17" s="31">
        <v>100</v>
      </c>
      <c r="K17" s="32"/>
      <c r="L17" s="29">
        <v>4088351</v>
      </c>
      <c r="M17" s="30">
        <v>43766</v>
      </c>
      <c r="N17" s="30">
        <v>43805</v>
      </c>
      <c r="O17" s="31">
        <v>49</v>
      </c>
      <c r="P17" s="31"/>
      <c r="Q17" s="286"/>
      <c r="R17" s="287"/>
      <c r="S17" s="287"/>
      <c r="T17" s="287"/>
      <c r="U17" s="288"/>
      <c r="V17" s="286"/>
      <c r="W17" s="287"/>
      <c r="X17" s="287"/>
      <c r="Y17" s="287"/>
      <c r="Z17" s="288"/>
    </row>
    <row r="18" spans="1:66" ht="15.5" x14ac:dyDescent="0.35">
      <c r="A18" s="139"/>
      <c r="B18" s="148" t="s">
        <v>226</v>
      </c>
      <c r="C18" s="21" t="s">
        <v>53</v>
      </c>
      <c r="D18" s="194">
        <f t="shared" si="0"/>
        <v>49</v>
      </c>
      <c r="E18" s="280"/>
      <c r="F18" s="280"/>
      <c r="G18" s="31">
        <v>4087454</v>
      </c>
      <c r="H18" s="30">
        <v>43662</v>
      </c>
      <c r="I18" s="31" t="s">
        <v>34</v>
      </c>
      <c r="J18" s="31"/>
      <c r="K18" s="32"/>
      <c r="L18" s="29">
        <v>4088321</v>
      </c>
      <c r="M18" s="30">
        <v>43766</v>
      </c>
      <c r="N18" s="30">
        <v>43805</v>
      </c>
      <c r="O18" s="31">
        <v>49</v>
      </c>
      <c r="P18" s="31"/>
      <c r="Q18" s="286"/>
      <c r="R18" s="287"/>
      <c r="S18" s="287"/>
      <c r="T18" s="287"/>
      <c r="U18" s="288"/>
      <c r="V18" s="286"/>
      <c r="W18" s="287"/>
      <c r="X18" s="287"/>
      <c r="Y18" s="287"/>
      <c r="Z18" s="288"/>
    </row>
    <row r="19" spans="1:66" s="181" customFormat="1" ht="15.5" x14ac:dyDescent="0.35">
      <c r="A19" s="140" t="s">
        <v>257</v>
      </c>
      <c r="B19" s="14" t="s">
        <v>239</v>
      </c>
      <c r="C19" s="14" t="s">
        <v>37</v>
      </c>
      <c r="D19" s="196">
        <f t="shared" si="0"/>
        <v>240</v>
      </c>
      <c r="E19" s="238">
        <f t="shared" ref="E19:E29" si="1">D19</f>
        <v>240</v>
      </c>
      <c r="F19" s="248">
        <f>1500000/E19</f>
        <v>6250</v>
      </c>
      <c r="G19" s="39">
        <v>4087407</v>
      </c>
      <c r="H19" s="34">
        <v>43662</v>
      </c>
      <c r="I19" s="38">
        <v>43700</v>
      </c>
      <c r="J19" s="39">
        <v>240</v>
      </c>
      <c r="K19" s="40"/>
      <c r="L19" s="307" t="s">
        <v>81</v>
      </c>
      <c r="M19" s="287"/>
      <c r="N19" s="287"/>
      <c r="O19" s="287"/>
      <c r="P19" s="308"/>
      <c r="Q19" s="286" t="s">
        <v>81</v>
      </c>
      <c r="R19" s="287"/>
      <c r="S19" s="287"/>
      <c r="T19" s="287"/>
      <c r="U19" s="288"/>
      <c r="V19" s="286" t="s">
        <v>81</v>
      </c>
      <c r="W19" s="287"/>
      <c r="X19" s="287"/>
      <c r="Y19" s="287"/>
      <c r="Z19" s="288"/>
      <c r="AA19" s="183"/>
      <c r="AB19" s="35"/>
      <c r="AC19" s="35"/>
      <c r="AD19" s="35"/>
      <c r="AE19" s="184"/>
      <c r="AF19" s="183"/>
      <c r="AG19" s="35"/>
      <c r="AH19" s="35"/>
      <c r="AI19" s="35"/>
      <c r="AJ19" s="184"/>
      <c r="AK19" s="183"/>
      <c r="AL19" s="35"/>
      <c r="AM19" s="35"/>
      <c r="AN19" s="35"/>
      <c r="AO19" s="184"/>
      <c r="AP19" s="183"/>
      <c r="AQ19" s="35"/>
      <c r="AR19" s="35"/>
      <c r="AS19" s="35"/>
      <c r="AT19" s="184"/>
      <c r="AU19" s="183"/>
      <c r="AV19" s="35"/>
      <c r="AW19" s="35"/>
      <c r="AX19" s="35"/>
      <c r="AY19" s="184"/>
      <c r="AZ19" s="183"/>
      <c r="BA19" s="35"/>
      <c r="BB19" s="35"/>
      <c r="BC19" s="35"/>
      <c r="BD19" s="184"/>
      <c r="BE19" s="183"/>
      <c r="BF19" s="35"/>
      <c r="BG19" s="35"/>
      <c r="BH19" s="35"/>
      <c r="BI19" s="184"/>
      <c r="BJ19" s="183"/>
      <c r="BK19" s="35"/>
      <c r="BL19" s="35"/>
      <c r="BM19" s="35"/>
      <c r="BN19" s="184"/>
    </row>
    <row r="20" spans="1:66" ht="15.5" x14ac:dyDescent="0.35">
      <c r="A20" s="139" t="s">
        <v>257</v>
      </c>
      <c r="B20" s="15" t="s">
        <v>240</v>
      </c>
      <c r="C20" s="15" t="s">
        <v>75</v>
      </c>
      <c r="D20" s="194">
        <f t="shared" si="0"/>
        <v>28</v>
      </c>
      <c r="E20" s="237">
        <f t="shared" si="1"/>
        <v>28</v>
      </c>
      <c r="F20" s="249">
        <f>1500000/E20</f>
        <v>53571.428571428572</v>
      </c>
      <c r="G20" s="43">
        <v>4087442</v>
      </c>
      <c r="H20" s="30">
        <v>43662</v>
      </c>
      <c r="I20" s="42">
        <v>43700</v>
      </c>
      <c r="J20" s="43">
        <v>28</v>
      </c>
      <c r="K20" s="44"/>
      <c r="L20" s="307"/>
      <c r="M20" s="287"/>
      <c r="N20" s="287"/>
      <c r="O20" s="287"/>
      <c r="P20" s="308"/>
      <c r="Q20" s="286"/>
      <c r="R20" s="287"/>
      <c r="S20" s="287"/>
      <c r="T20" s="287"/>
      <c r="U20" s="288"/>
      <c r="V20" s="286"/>
      <c r="W20" s="287"/>
      <c r="X20" s="287"/>
      <c r="Y20" s="287"/>
      <c r="Z20" s="288"/>
    </row>
    <row r="21" spans="1:66" s="181" customFormat="1" ht="15.5" x14ac:dyDescent="0.35">
      <c r="A21" s="140" t="s">
        <v>257</v>
      </c>
      <c r="B21" s="14" t="s">
        <v>241</v>
      </c>
      <c r="C21" s="14" t="s">
        <v>67</v>
      </c>
      <c r="D21" s="196">
        <f t="shared" si="0"/>
        <v>140</v>
      </c>
      <c r="E21" s="238">
        <f t="shared" si="1"/>
        <v>140</v>
      </c>
      <c r="F21" s="248">
        <f t="shared" ref="F21:F28" si="2">1500000/E21</f>
        <v>10714.285714285714</v>
      </c>
      <c r="G21" s="39">
        <v>4087402</v>
      </c>
      <c r="H21" s="34">
        <v>43662</v>
      </c>
      <c r="I21" s="38">
        <v>43700</v>
      </c>
      <c r="J21" s="39">
        <v>140</v>
      </c>
      <c r="K21" s="40"/>
      <c r="L21" s="307"/>
      <c r="M21" s="287"/>
      <c r="N21" s="287"/>
      <c r="O21" s="287"/>
      <c r="P21" s="308"/>
      <c r="Q21" s="286"/>
      <c r="R21" s="287"/>
      <c r="S21" s="287"/>
      <c r="T21" s="287"/>
      <c r="U21" s="288"/>
      <c r="V21" s="286"/>
      <c r="W21" s="287"/>
      <c r="X21" s="287"/>
      <c r="Y21" s="287"/>
      <c r="Z21" s="288"/>
      <c r="AA21" s="183"/>
      <c r="AB21" s="35"/>
      <c r="AC21" s="35"/>
      <c r="AD21" s="35"/>
      <c r="AE21" s="184"/>
      <c r="AF21" s="183"/>
      <c r="AG21" s="35"/>
      <c r="AH21" s="35"/>
      <c r="AI21" s="35"/>
      <c r="AJ21" s="184"/>
      <c r="AK21" s="183"/>
      <c r="AL21" s="35"/>
      <c r="AM21" s="35"/>
      <c r="AN21" s="35"/>
      <c r="AO21" s="184"/>
      <c r="AP21" s="183"/>
      <c r="AQ21" s="35"/>
      <c r="AR21" s="35"/>
      <c r="AS21" s="35"/>
      <c r="AT21" s="184"/>
      <c r="AU21" s="183"/>
      <c r="AV21" s="35"/>
      <c r="AW21" s="35"/>
      <c r="AX21" s="35"/>
      <c r="AY21" s="184"/>
      <c r="AZ21" s="183"/>
      <c r="BA21" s="35"/>
      <c r="BB21" s="35"/>
      <c r="BC21" s="35"/>
      <c r="BD21" s="184"/>
      <c r="BE21" s="183"/>
      <c r="BF21" s="35"/>
      <c r="BG21" s="35"/>
      <c r="BH21" s="35"/>
      <c r="BI21" s="184"/>
      <c r="BJ21" s="183"/>
      <c r="BK21" s="35"/>
      <c r="BL21" s="35"/>
      <c r="BM21" s="35"/>
      <c r="BN21" s="184"/>
    </row>
    <row r="22" spans="1:66" ht="15.5" x14ac:dyDescent="0.35">
      <c r="A22" s="139" t="s">
        <v>257</v>
      </c>
      <c r="B22" s="148" t="s">
        <v>229</v>
      </c>
      <c r="C22" s="148" t="s">
        <v>228</v>
      </c>
      <c r="D22" s="194">
        <f t="shared" si="0"/>
        <v>683.33333333333337</v>
      </c>
      <c r="E22" s="237">
        <f t="shared" si="1"/>
        <v>683.33333333333337</v>
      </c>
      <c r="F22" s="249">
        <f t="shared" si="2"/>
        <v>2195.1219512195121</v>
      </c>
      <c r="G22" s="31"/>
      <c r="H22" s="30">
        <v>43662</v>
      </c>
      <c r="I22" s="31" t="s">
        <v>34</v>
      </c>
      <c r="J22" s="31"/>
      <c r="K22" s="32"/>
      <c r="L22" s="29">
        <v>4088398</v>
      </c>
      <c r="M22" s="30">
        <v>43766</v>
      </c>
      <c r="N22" s="30">
        <v>43805</v>
      </c>
      <c r="O22" s="31">
        <v>340</v>
      </c>
      <c r="P22" s="31">
        <v>736</v>
      </c>
      <c r="Q22" s="175">
        <v>4091960</v>
      </c>
      <c r="R22" s="30">
        <v>43852</v>
      </c>
      <c r="S22" s="30">
        <v>43902</v>
      </c>
      <c r="T22" s="31">
        <v>800</v>
      </c>
      <c r="U22" s="31">
        <v>315</v>
      </c>
      <c r="V22" s="175">
        <v>4103594</v>
      </c>
      <c r="W22" s="30">
        <v>44309</v>
      </c>
      <c r="X22" s="30">
        <v>44355</v>
      </c>
      <c r="Y22" s="31">
        <v>910</v>
      </c>
      <c r="Z22" s="176">
        <v>278</v>
      </c>
    </row>
    <row r="23" spans="1:66" s="181" customFormat="1" ht="15.5" x14ac:dyDescent="0.35">
      <c r="A23" s="140" t="s">
        <v>256</v>
      </c>
      <c r="B23" s="147" t="s">
        <v>230</v>
      </c>
      <c r="C23" s="23" t="s">
        <v>68</v>
      </c>
      <c r="D23" s="196">
        <f t="shared" si="0"/>
        <v>742.5</v>
      </c>
      <c r="E23" s="238">
        <f t="shared" si="1"/>
        <v>742.5</v>
      </c>
      <c r="F23" s="248">
        <f t="shared" si="2"/>
        <v>2020.2020202020201</v>
      </c>
      <c r="G23" s="35">
        <v>4087480</v>
      </c>
      <c r="H23" s="34">
        <v>43662</v>
      </c>
      <c r="I23" s="34">
        <v>43700</v>
      </c>
      <c r="J23" s="35">
        <v>380</v>
      </c>
      <c r="K23" s="36">
        <v>661</v>
      </c>
      <c r="L23" s="33">
        <v>4088370</v>
      </c>
      <c r="M23" s="34">
        <v>43766</v>
      </c>
      <c r="N23" s="34">
        <v>43805</v>
      </c>
      <c r="O23" s="35">
        <v>1000</v>
      </c>
      <c r="P23" s="35">
        <v>248</v>
      </c>
      <c r="Q23" s="183">
        <v>4091984</v>
      </c>
      <c r="R23" s="34">
        <v>43852</v>
      </c>
      <c r="S23" s="34">
        <v>43902</v>
      </c>
      <c r="T23" s="35">
        <v>820</v>
      </c>
      <c r="U23" s="35">
        <v>308</v>
      </c>
      <c r="V23" s="183">
        <v>4103524</v>
      </c>
      <c r="W23" s="34">
        <v>44309</v>
      </c>
      <c r="X23" s="34">
        <v>44355</v>
      </c>
      <c r="Y23" s="35">
        <v>770</v>
      </c>
      <c r="Z23" s="184">
        <v>328</v>
      </c>
      <c r="AA23" s="183"/>
      <c r="AB23" s="35"/>
      <c r="AC23" s="35"/>
      <c r="AD23" s="35"/>
      <c r="AE23" s="184"/>
      <c r="AF23" s="183"/>
      <c r="AG23" s="35"/>
      <c r="AH23" s="35"/>
      <c r="AI23" s="35"/>
      <c r="AJ23" s="184"/>
      <c r="AK23" s="183"/>
      <c r="AL23" s="35"/>
      <c r="AM23" s="35"/>
      <c r="AN23" s="35"/>
      <c r="AO23" s="184"/>
      <c r="AP23" s="183"/>
      <c r="AQ23" s="35"/>
      <c r="AR23" s="35"/>
      <c r="AS23" s="35"/>
      <c r="AT23" s="184"/>
      <c r="AU23" s="183"/>
      <c r="AV23" s="35"/>
      <c r="AW23" s="35"/>
      <c r="AX23" s="35"/>
      <c r="AY23" s="184"/>
      <c r="AZ23" s="183"/>
      <c r="BA23" s="35"/>
      <c r="BB23" s="35"/>
      <c r="BC23" s="35"/>
      <c r="BD23" s="184"/>
      <c r="BE23" s="183"/>
      <c r="BF23" s="35"/>
      <c r="BG23" s="35"/>
      <c r="BH23" s="35"/>
      <c r="BI23" s="184"/>
      <c r="BJ23" s="183"/>
      <c r="BK23" s="35"/>
      <c r="BL23" s="35"/>
      <c r="BM23" s="35"/>
      <c r="BN23" s="184"/>
    </row>
    <row r="24" spans="1:66" ht="15.5" x14ac:dyDescent="0.35">
      <c r="A24" s="139" t="s">
        <v>256</v>
      </c>
      <c r="B24" s="148" t="s">
        <v>231</v>
      </c>
      <c r="C24" s="24" t="s">
        <v>69</v>
      </c>
      <c r="D24" s="194">
        <f t="shared" si="0"/>
        <v>1385</v>
      </c>
      <c r="E24" s="237">
        <f t="shared" si="1"/>
        <v>1385</v>
      </c>
      <c r="F24" s="249">
        <f t="shared" si="2"/>
        <v>1083.0324909747292</v>
      </c>
      <c r="G24" s="31">
        <v>4087440</v>
      </c>
      <c r="H24" s="30">
        <v>43662</v>
      </c>
      <c r="I24" s="30">
        <v>43700</v>
      </c>
      <c r="J24" s="31">
        <v>3200</v>
      </c>
      <c r="K24" s="32">
        <v>79</v>
      </c>
      <c r="L24" s="29">
        <v>4088375</v>
      </c>
      <c r="M24" s="30">
        <v>43766</v>
      </c>
      <c r="N24" s="30">
        <v>43805</v>
      </c>
      <c r="O24" s="31">
        <v>580</v>
      </c>
      <c r="P24" s="31">
        <v>436</v>
      </c>
      <c r="Q24" s="175">
        <v>4091904</v>
      </c>
      <c r="R24" s="30">
        <v>43852</v>
      </c>
      <c r="S24" s="30">
        <v>43902</v>
      </c>
      <c r="T24" s="31">
        <v>870</v>
      </c>
      <c r="U24" s="31">
        <v>292</v>
      </c>
      <c r="V24" s="175">
        <v>4103568</v>
      </c>
      <c r="W24" s="30">
        <v>44309</v>
      </c>
      <c r="X24" s="30">
        <v>44355</v>
      </c>
      <c r="Y24" s="31">
        <v>890</v>
      </c>
      <c r="Z24" s="176">
        <v>285</v>
      </c>
    </row>
    <row r="25" spans="1:66" s="181" customFormat="1" ht="15.5" x14ac:dyDescent="0.35">
      <c r="A25" s="140" t="s">
        <v>256</v>
      </c>
      <c r="B25" s="147" t="s">
        <v>232</v>
      </c>
      <c r="C25" s="23" t="s">
        <v>70</v>
      </c>
      <c r="D25" s="196">
        <f t="shared" si="0"/>
        <v>512.5</v>
      </c>
      <c r="E25" s="238">
        <f t="shared" si="1"/>
        <v>512.5</v>
      </c>
      <c r="F25" s="248">
        <f t="shared" si="2"/>
        <v>2926.8292682926831</v>
      </c>
      <c r="G25" s="35">
        <v>4087463</v>
      </c>
      <c r="H25" s="34">
        <v>43662</v>
      </c>
      <c r="I25" s="34">
        <v>43700</v>
      </c>
      <c r="J25" s="35">
        <v>1100</v>
      </c>
      <c r="K25" s="36">
        <v>221</v>
      </c>
      <c r="L25" s="33">
        <v>4088382</v>
      </c>
      <c r="M25" s="34">
        <v>43766</v>
      </c>
      <c r="N25" s="34">
        <v>43805</v>
      </c>
      <c r="O25" s="35">
        <v>190</v>
      </c>
      <c r="P25" s="35"/>
      <c r="Q25" s="202">
        <v>4091930</v>
      </c>
      <c r="R25" s="254">
        <v>43852</v>
      </c>
      <c r="S25" s="254">
        <v>43902</v>
      </c>
      <c r="T25" s="203">
        <v>340</v>
      </c>
      <c r="U25" s="203">
        <v>750</v>
      </c>
      <c r="V25" s="183">
        <v>4103507</v>
      </c>
      <c r="W25" s="34">
        <v>44309</v>
      </c>
      <c r="X25" s="34">
        <v>44355</v>
      </c>
      <c r="Y25" s="35">
        <v>420</v>
      </c>
      <c r="Z25" s="184">
        <v>604</v>
      </c>
      <c r="AA25" s="183"/>
      <c r="AB25" s="35"/>
      <c r="AC25" s="35"/>
      <c r="AD25" s="35"/>
      <c r="AE25" s="184"/>
      <c r="AF25" s="183"/>
      <c r="AG25" s="35"/>
      <c r="AH25" s="35"/>
      <c r="AI25" s="35"/>
      <c r="AJ25" s="184"/>
      <c r="AK25" s="183"/>
      <c r="AL25" s="35"/>
      <c r="AM25" s="35"/>
      <c r="AN25" s="35"/>
      <c r="AO25" s="184"/>
      <c r="AP25" s="183"/>
      <c r="AQ25" s="35"/>
      <c r="AR25" s="35"/>
      <c r="AS25" s="35"/>
      <c r="AT25" s="184"/>
      <c r="AU25" s="183"/>
      <c r="AV25" s="35"/>
      <c r="AW25" s="35"/>
      <c r="AX25" s="35"/>
      <c r="AY25" s="184"/>
      <c r="AZ25" s="183"/>
      <c r="BA25" s="35"/>
      <c r="BB25" s="35"/>
      <c r="BC25" s="35"/>
      <c r="BD25" s="184"/>
      <c r="BE25" s="183"/>
      <c r="BF25" s="35"/>
      <c r="BG25" s="35"/>
      <c r="BH25" s="35"/>
      <c r="BI25" s="184"/>
      <c r="BJ25" s="183"/>
      <c r="BK25" s="35"/>
      <c r="BL25" s="35"/>
      <c r="BM25" s="35"/>
      <c r="BN25" s="184"/>
    </row>
    <row r="26" spans="1:66" ht="15.5" x14ac:dyDescent="0.35">
      <c r="A26" s="139" t="s">
        <v>256</v>
      </c>
      <c r="B26" s="4" t="s">
        <v>2</v>
      </c>
      <c r="C26" s="24" t="s">
        <v>46</v>
      </c>
      <c r="D26" s="194">
        <f t="shared" si="0"/>
        <v>268.75</v>
      </c>
      <c r="E26" s="237">
        <f t="shared" si="1"/>
        <v>268.75</v>
      </c>
      <c r="F26" s="249">
        <f t="shared" si="2"/>
        <v>5581.395348837209</v>
      </c>
      <c r="G26" s="31">
        <v>4087413</v>
      </c>
      <c r="H26" s="30">
        <v>43662</v>
      </c>
      <c r="I26" s="30">
        <v>43700</v>
      </c>
      <c r="J26" s="31">
        <v>800</v>
      </c>
      <c r="K26" s="32">
        <v>316</v>
      </c>
      <c r="L26" s="29">
        <v>4088341</v>
      </c>
      <c r="M26" s="30">
        <v>43766</v>
      </c>
      <c r="N26" s="30">
        <v>43805</v>
      </c>
      <c r="O26" s="31">
        <v>83</v>
      </c>
      <c r="P26" s="31"/>
      <c r="Q26" s="175">
        <v>4091944</v>
      </c>
      <c r="R26" s="30">
        <v>43852</v>
      </c>
      <c r="S26" s="30">
        <v>43902</v>
      </c>
      <c r="T26" s="31">
        <v>22</v>
      </c>
      <c r="U26" s="31"/>
      <c r="V26" s="175">
        <v>4103529</v>
      </c>
      <c r="W26" s="30">
        <v>44309</v>
      </c>
      <c r="X26" s="30">
        <v>44355</v>
      </c>
      <c r="Y26" s="31">
        <v>170</v>
      </c>
      <c r="Z26" s="176"/>
    </row>
    <row r="27" spans="1:66" s="181" customFormat="1" ht="15.5" x14ac:dyDescent="0.35">
      <c r="A27" s="140" t="s">
        <v>256</v>
      </c>
      <c r="B27" s="14" t="s">
        <v>3</v>
      </c>
      <c r="C27" s="14" t="s">
        <v>46</v>
      </c>
      <c r="D27" s="196">
        <f t="shared" si="0"/>
        <v>90</v>
      </c>
      <c r="E27" s="238">
        <f t="shared" si="1"/>
        <v>90</v>
      </c>
      <c r="F27" s="248">
        <f t="shared" si="2"/>
        <v>16666.666666666668</v>
      </c>
      <c r="G27" s="39">
        <v>4087497</v>
      </c>
      <c r="H27" s="34">
        <v>43662</v>
      </c>
      <c r="I27" s="38">
        <v>43700</v>
      </c>
      <c r="J27" s="39">
        <v>90</v>
      </c>
      <c r="K27" s="40"/>
      <c r="L27" s="284" t="s">
        <v>81</v>
      </c>
      <c r="M27" s="282"/>
      <c r="N27" s="282"/>
      <c r="O27" s="282"/>
      <c r="P27" s="285"/>
      <c r="Q27" s="281" t="s">
        <v>81</v>
      </c>
      <c r="R27" s="282"/>
      <c r="S27" s="282"/>
      <c r="T27" s="282"/>
      <c r="U27" s="283"/>
      <c r="V27" s="281" t="s">
        <v>81</v>
      </c>
      <c r="W27" s="282"/>
      <c r="X27" s="282"/>
      <c r="Y27" s="282"/>
      <c r="Z27" s="283"/>
      <c r="AA27" s="183"/>
      <c r="AB27" s="35"/>
      <c r="AC27" s="35"/>
      <c r="AD27" s="35"/>
      <c r="AE27" s="184"/>
      <c r="AF27" s="183"/>
      <c r="AG27" s="35"/>
      <c r="AH27" s="35"/>
      <c r="AI27" s="35"/>
      <c r="AJ27" s="184"/>
      <c r="AK27" s="183"/>
      <c r="AL27" s="35"/>
      <c r="AM27" s="35"/>
      <c r="AN27" s="35"/>
      <c r="AO27" s="184"/>
      <c r="AP27" s="183"/>
      <c r="AQ27" s="35"/>
      <c r="AR27" s="35"/>
      <c r="AS27" s="35"/>
      <c r="AT27" s="184"/>
      <c r="AU27" s="183"/>
      <c r="AV27" s="35"/>
      <c r="AW27" s="35"/>
      <c r="AX27" s="35"/>
      <c r="AY27" s="184"/>
      <c r="AZ27" s="183"/>
      <c r="BA27" s="35"/>
      <c r="BB27" s="35"/>
      <c r="BC27" s="35"/>
      <c r="BD27" s="184"/>
      <c r="BE27" s="183"/>
      <c r="BF27" s="35"/>
      <c r="BG27" s="35"/>
      <c r="BH27" s="35"/>
      <c r="BI27" s="184"/>
      <c r="BJ27" s="183"/>
      <c r="BK27" s="35"/>
      <c r="BL27" s="35"/>
      <c r="BM27" s="35"/>
      <c r="BN27" s="184"/>
    </row>
    <row r="28" spans="1:66" ht="15.5" x14ac:dyDescent="0.35">
      <c r="A28" s="139" t="s">
        <v>256</v>
      </c>
      <c r="B28" s="4" t="s">
        <v>4</v>
      </c>
      <c r="C28" s="24" t="s">
        <v>46</v>
      </c>
      <c r="D28" s="194">
        <f t="shared" si="0"/>
        <v>130</v>
      </c>
      <c r="E28" s="237">
        <f t="shared" si="1"/>
        <v>130</v>
      </c>
      <c r="F28" s="249">
        <f t="shared" si="2"/>
        <v>11538.461538461539</v>
      </c>
      <c r="G28" s="31">
        <v>4087432</v>
      </c>
      <c r="H28" s="30">
        <v>43662</v>
      </c>
      <c r="I28" s="30">
        <v>43700</v>
      </c>
      <c r="J28" s="31">
        <v>310</v>
      </c>
      <c r="K28" s="32">
        <v>822</v>
      </c>
      <c r="L28" s="29">
        <v>4088323</v>
      </c>
      <c r="M28" s="30">
        <v>43766</v>
      </c>
      <c r="N28" s="30">
        <v>43805</v>
      </c>
      <c r="O28" s="31">
        <v>32</v>
      </c>
      <c r="P28" s="31"/>
      <c r="Q28" s="175">
        <v>4091993</v>
      </c>
      <c r="R28" s="30">
        <v>43852</v>
      </c>
      <c r="S28" s="30">
        <v>43902</v>
      </c>
      <c r="T28" s="31">
        <v>28</v>
      </c>
      <c r="U28" s="31"/>
      <c r="V28" s="175">
        <v>4103513</v>
      </c>
      <c r="W28" s="30">
        <v>44309</v>
      </c>
      <c r="X28" s="30">
        <v>44355</v>
      </c>
      <c r="Y28" s="31">
        <v>150</v>
      </c>
      <c r="Z28" s="176"/>
    </row>
    <row r="29" spans="1:66" s="181" customFormat="1" ht="15.5" x14ac:dyDescent="0.35">
      <c r="A29" s="140" t="s">
        <v>256</v>
      </c>
      <c r="B29" s="147" t="s">
        <v>242</v>
      </c>
      <c r="C29" s="93" t="s">
        <v>90</v>
      </c>
      <c r="D29" s="196">
        <f t="shared" si="0"/>
        <v>155</v>
      </c>
      <c r="E29" s="238">
        <f t="shared" si="1"/>
        <v>155</v>
      </c>
      <c r="F29" s="248">
        <f>1500000/E29</f>
        <v>9677.4193548387102</v>
      </c>
      <c r="G29" s="35">
        <v>4087970</v>
      </c>
      <c r="H29" s="34">
        <v>43704</v>
      </c>
      <c r="I29" s="34">
        <v>43746</v>
      </c>
      <c r="J29" s="35">
        <v>190</v>
      </c>
      <c r="K29" s="36"/>
      <c r="L29" s="33">
        <v>4088388</v>
      </c>
      <c r="M29" s="34">
        <v>43766</v>
      </c>
      <c r="N29" s="34">
        <v>43805</v>
      </c>
      <c r="O29" s="35">
        <v>120</v>
      </c>
      <c r="P29" s="35"/>
      <c r="Q29" s="281" t="s">
        <v>81</v>
      </c>
      <c r="R29" s="282"/>
      <c r="S29" s="282"/>
      <c r="T29" s="282"/>
      <c r="U29" s="283"/>
      <c r="V29" s="281" t="s">
        <v>81</v>
      </c>
      <c r="W29" s="282"/>
      <c r="X29" s="282"/>
      <c r="Y29" s="282"/>
      <c r="Z29" s="283"/>
      <c r="AA29" s="183"/>
      <c r="AB29" s="35"/>
      <c r="AC29" s="35"/>
      <c r="AD29" s="35"/>
      <c r="AE29" s="184"/>
      <c r="AF29" s="183"/>
      <c r="AG29" s="35"/>
      <c r="AH29" s="35"/>
      <c r="AI29" s="35"/>
      <c r="AJ29" s="184"/>
      <c r="AK29" s="183"/>
      <c r="AL29" s="35"/>
      <c r="AM29" s="35"/>
      <c r="AN29" s="35"/>
      <c r="AO29" s="184"/>
      <c r="AP29" s="183"/>
      <c r="AQ29" s="35"/>
      <c r="AR29" s="35"/>
      <c r="AS29" s="35"/>
      <c r="AT29" s="184"/>
      <c r="AU29" s="183"/>
      <c r="AV29" s="35"/>
      <c r="AW29" s="35"/>
      <c r="AX29" s="35"/>
      <c r="AY29" s="184"/>
      <c r="AZ29" s="183"/>
      <c r="BA29" s="35"/>
      <c r="BB29" s="35"/>
      <c r="BC29" s="35"/>
      <c r="BD29" s="184"/>
      <c r="BE29" s="183"/>
      <c r="BF29" s="35"/>
      <c r="BG29" s="35"/>
      <c r="BH29" s="35"/>
      <c r="BI29" s="184"/>
      <c r="BJ29" s="183"/>
      <c r="BK29" s="35"/>
      <c r="BL29" s="35"/>
      <c r="BM29" s="35"/>
      <c r="BN29" s="184"/>
    </row>
    <row r="30" spans="1:66" ht="15.5" x14ac:dyDescent="0.35">
      <c r="C30" s="193"/>
      <c r="D30" s="195"/>
      <c r="E30" s="239"/>
      <c r="F30" s="239"/>
      <c r="G30" s="84"/>
    </row>
    <row r="31" spans="1:66" ht="16" customHeight="1" x14ac:dyDescent="0.35">
      <c r="A31" s="309" t="s">
        <v>320</v>
      </c>
      <c r="B31" s="309"/>
      <c r="C31" s="309"/>
      <c r="D31" s="309"/>
      <c r="E31" s="240"/>
      <c r="F31" s="240"/>
      <c r="G31" s="84"/>
    </row>
    <row r="32" spans="1:66" s="124" customFormat="1" ht="15.5" x14ac:dyDescent="0.35">
      <c r="A32" s="124" t="s">
        <v>223</v>
      </c>
      <c r="B32" s="180" t="s">
        <v>93</v>
      </c>
      <c r="C32" s="124" t="s">
        <v>214</v>
      </c>
      <c r="D32" s="194">
        <f t="shared" si="0"/>
        <v>36</v>
      </c>
      <c r="E32" s="237">
        <f>D32</f>
        <v>36</v>
      </c>
      <c r="F32" s="249">
        <f>1500000/E32</f>
        <v>41666.666666666664</v>
      </c>
      <c r="G32" s="31"/>
      <c r="H32" s="31"/>
      <c r="I32" s="31"/>
      <c r="J32" s="31"/>
      <c r="K32" s="32"/>
      <c r="L32" s="29"/>
      <c r="M32" s="31"/>
      <c r="N32" s="31"/>
      <c r="O32" s="31"/>
      <c r="P32" s="31"/>
      <c r="Q32" s="175"/>
      <c r="R32" s="31"/>
      <c r="S32" s="31"/>
      <c r="T32" s="31"/>
      <c r="U32" s="31"/>
      <c r="V32" s="175"/>
      <c r="W32" s="31"/>
      <c r="X32" s="31"/>
      <c r="Y32" s="31"/>
      <c r="Z32" s="176"/>
      <c r="AA32" s="29"/>
      <c r="AB32" s="31"/>
      <c r="AC32" s="31"/>
      <c r="AD32" s="31"/>
      <c r="AE32" s="32"/>
      <c r="AF32" s="29"/>
      <c r="AG32" s="31"/>
      <c r="AH32" s="31"/>
      <c r="AI32" s="31">
        <v>36</v>
      </c>
      <c r="AJ32" s="31"/>
      <c r="AK32" s="175"/>
      <c r="AL32" s="31"/>
      <c r="AM32" s="31"/>
      <c r="AN32" s="31"/>
      <c r="AO32" s="176"/>
      <c r="AP32" s="175"/>
      <c r="AQ32" s="31"/>
      <c r="AR32" s="31"/>
      <c r="AS32" s="31"/>
      <c r="AT32" s="176"/>
      <c r="AU32" s="175"/>
      <c r="AV32" s="31"/>
      <c r="AW32" s="31"/>
      <c r="AX32" s="31"/>
      <c r="AY32" s="176"/>
      <c r="AZ32" s="175"/>
      <c r="BA32" s="31"/>
      <c r="BB32" s="31"/>
      <c r="BC32" s="31"/>
      <c r="BD32" s="176"/>
      <c r="BE32" s="175"/>
      <c r="BF32" s="31"/>
      <c r="BG32" s="31"/>
      <c r="BH32" s="31"/>
      <c r="BI32" s="176"/>
      <c r="BJ32" s="175"/>
      <c r="BK32" s="31"/>
      <c r="BL32" s="31"/>
      <c r="BM32" s="31"/>
      <c r="BN32" s="176"/>
    </row>
    <row r="33" spans="1:66" s="181" customFormat="1" ht="15.5" x14ac:dyDescent="0.35">
      <c r="A33" s="181" t="s">
        <v>223</v>
      </c>
      <c r="B33" s="182" t="s">
        <v>94</v>
      </c>
      <c r="C33" s="181" t="s">
        <v>213</v>
      </c>
      <c r="D33" s="196">
        <f t="shared" si="0"/>
        <v>47</v>
      </c>
      <c r="E33" s="238">
        <f>D33</f>
        <v>47</v>
      </c>
      <c r="F33" s="248">
        <f>1500000/E33</f>
        <v>31914.893617021276</v>
      </c>
      <c r="G33" s="35"/>
      <c r="H33" s="35"/>
      <c r="I33" s="35"/>
      <c r="J33" s="35"/>
      <c r="K33" s="36"/>
      <c r="L33" s="33"/>
      <c r="M33" s="35"/>
      <c r="N33" s="35"/>
      <c r="O33" s="35"/>
      <c r="P33" s="35"/>
      <c r="Q33" s="183"/>
      <c r="R33" s="35"/>
      <c r="S33" s="35"/>
      <c r="T33" s="35"/>
      <c r="U33" s="35"/>
      <c r="V33" s="183"/>
      <c r="W33" s="35"/>
      <c r="X33" s="35"/>
      <c r="Y33" s="35"/>
      <c r="Z33" s="184"/>
      <c r="AA33" s="33"/>
      <c r="AB33" s="35"/>
      <c r="AC33" s="35"/>
      <c r="AD33" s="35"/>
      <c r="AE33" s="36"/>
      <c r="AF33" s="33"/>
      <c r="AG33" s="35"/>
      <c r="AH33" s="35"/>
      <c r="AI33" s="35">
        <v>47</v>
      </c>
      <c r="AJ33" s="35"/>
      <c r="AK33" s="183"/>
      <c r="AL33" s="35"/>
      <c r="AM33" s="35"/>
      <c r="AN33" s="35"/>
      <c r="AO33" s="184"/>
      <c r="AP33" s="183"/>
      <c r="AQ33" s="35"/>
      <c r="AR33" s="35"/>
      <c r="AS33" s="35"/>
      <c r="AT33" s="184"/>
      <c r="AU33" s="183"/>
      <c r="AV33" s="35"/>
      <c r="AW33" s="35"/>
      <c r="AX33" s="35"/>
      <c r="AY33" s="184"/>
      <c r="AZ33" s="183"/>
      <c r="BA33" s="35"/>
      <c r="BB33" s="35"/>
      <c r="BC33" s="35"/>
      <c r="BD33" s="184"/>
      <c r="BE33" s="183"/>
      <c r="BF33" s="35"/>
      <c r="BG33" s="35"/>
      <c r="BH33" s="35"/>
      <c r="BI33" s="184"/>
      <c r="BJ33" s="183"/>
      <c r="BK33" s="35"/>
      <c r="BL33" s="35"/>
      <c r="BM33" s="35"/>
      <c r="BN33" s="184"/>
    </row>
    <row r="34" spans="1:66" s="124" customFormat="1" ht="15.5" x14ac:dyDescent="0.35">
      <c r="A34" s="124" t="s">
        <v>223</v>
      </c>
      <c r="B34" s="180" t="s">
        <v>95</v>
      </c>
      <c r="C34" s="124" t="s">
        <v>211</v>
      </c>
      <c r="D34" s="194">
        <f t="shared" si="0"/>
        <v>160</v>
      </c>
      <c r="E34" s="237">
        <f>D34</f>
        <v>160</v>
      </c>
      <c r="F34" s="249">
        <f>1500000/E34</f>
        <v>9375</v>
      </c>
      <c r="G34" s="31"/>
      <c r="H34" s="31"/>
      <c r="I34" s="31"/>
      <c r="J34" s="31"/>
      <c r="K34" s="32"/>
      <c r="L34" s="29"/>
      <c r="M34" s="31"/>
      <c r="N34" s="31"/>
      <c r="O34" s="31"/>
      <c r="P34" s="31"/>
      <c r="Q34" s="175"/>
      <c r="R34" s="31"/>
      <c r="S34" s="31"/>
      <c r="T34" s="31"/>
      <c r="U34" s="31"/>
      <c r="V34" s="175"/>
      <c r="W34" s="31"/>
      <c r="X34" s="31"/>
      <c r="Y34" s="31"/>
      <c r="Z34" s="176"/>
      <c r="AA34" s="29"/>
      <c r="AB34" s="31"/>
      <c r="AC34" s="31"/>
      <c r="AD34" s="31">
        <v>160</v>
      </c>
      <c r="AE34" s="32"/>
      <c r="AF34" s="29"/>
      <c r="AG34" s="31"/>
      <c r="AH34" s="31"/>
      <c r="AI34" s="31"/>
      <c r="AJ34" s="31"/>
      <c r="AK34" s="175"/>
      <c r="AL34" s="31"/>
      <c r="AM34" s="31"/>
      <c r="AN34" s="31"/>
      <c r="AO34" s="176"/>
      <c r="AP34" s="175"/>
      <c r="AQ34" s="31"/>
      <c r="AR34" s="31"/>
      <c r="AS34" s="31"/>
      <c r="AT34" s="176"/>
      <c r="AU34" s="175"/>
      <c r="AV34" s="31"/>
      <c r="AW34" s="31"/>
      <c r="AX34" s="31"/>
      <c r="AY34" s="176"/>
      <c r="AZ34" s="175"/>
      <c r="BA34" s="31"/>
      <c r="BB34" s="31"/>
      <c r="BC34" s="31"/>
      <c r="BD34" s="176"/>
      <c r="BE34" s="175"/>
      <c r="BF34" s="31"/>
      <c r="BG34" s="31"/>
      <c r="BH34" s="31"/>
      <c r="BI34" s="176"/>
      <c r="BJ34" s="175"/>
      <c r="BK34" s="31"/>
      <c r="BL34" s="31"/>
      <c r="BM34" s="31"/>
      <c r="BN34" s="176"/>
    </row>
    <row r="35" spans="1:66" s="181" customFormat="1" ht="15.5" x14ac:dyDescent="0.35">
      <c r="A35" s="181" t="s">
        <v>223</v>
      </c>
      <c r="B35" s="182" t="s">
        <v>125</v>
      </c>
      <c r="C35" s="181" t="s">
        <v>123</v>
      </c>
      <c r="D35" s="196">
        <f t="shared" si="0"/>
        <v>200</v>
      </c>
      <c r="E35" s="279">
        <f>MAX(D35:D36)</f>
        <v>550</v>
      </c>
      <c r="F35" s="279">
        <f>1500000/E35</f>
        <v>2727.2727272727275</v>
      </c>
      <c r="G35" s="35"/>
      <c r="H35" s="35"/>
      <c r="I35" s="35"/>
      <c r="J35" s="35"/>
      <c r="K35" s="36"/>
      <c r="L35" s="33"/>
      <c r="M35" s="35"/>
      <c r="N35" s="35"/>
      <c r="O35" s="35"/>
      <c r="P35" s="35"/>
      <c r="Q35" s="183"/>
      <c r="R35" s="35"/>
      <c r="S35" s="35"/>
      <c r="T35" s="35"/>
      <c r="U35" s="35"/>
      <c r="V35" s="183"/>
      <c r="W35" s="35"/>
      <c r="X35" s="35"/>
      <c r="Y35" s="35"/>
      <c r="Z35" s="184"/>
      <c r="AA35" s="33"/>
      <c r="AB35" s="35"/>
      <c r="AC35" s="35"/>
      <c r="AD35" s="35">
        <v>200</v>
      </c>
      <c r="AE35" s="36"/>
      <c r="AF35" s="33"/>
      <c r="AG35" s="35"/>
      <c r="AH35" s="35"/>
      <c r="AI35" s="35"/>
      <c r="AJ35" s="35"/>
      <c r="AK35" s="183"/>
      <c r="AL35" s="35"/>
      <c r="AM35" s="35"/>
      <c r="AN35" s="35"/>
      <c r="AO35" s="184"/>
      <c r="AP35" s="183"/>
      <c r="AQ35" s="35"/>
      <c r="AR35" s="35"/>
      <c r="AS35" s="35"/>
      <c r="AT35" s="184"/>
      <c r="AU35" s="183"/>
      <c r="AV35" s="35"/>
      <c r="AW35" s="35"/>
      <c r="AX35" s="35"/>
      <c r="AY35" s="184"/>
      <c r="AZ35" s="183"/>
      <c r="BA35" s="35"/>
      <c r="BB35" s="35"/>
      <c r="BC35" s="35"/>
      <c r="BD35" s="184"/>
      <c r="BE35" s="183"/>
      <c r="BF35" s="35"/>
      <c r="BG35" s="35"/>
      <c r="BH35" s="35"/>
      <c r="BI35" s="184"/>
      <c r="BJ35" s="183"/>
      <c r="BK35" s="35"/>
      <c r="BL35" s="35"/>
      <c r="BM35" s="35"/>
      <c r="BN35" s="184"/>
    </row>
    <row r="36" spans="1:66" s="181" customFormat="1" ht="15.5" x14ac:dyDescent="0.35">
      <c r="B36" s="182" t="s">
        <v>125</v>
      </c>
      <c r="C36" s="181" t="s">
        <v>124</v>
      </c>
      <c r="D36" s="196">
        <f t="shared" si="0"/>
        <v>550</v>
      </c>
      <c r="E36" s="279"/>
      <c r="F36" s="279"/>
      <c r="G36" s="35"/>
      <c r="H36" s="35"/>
      <c r="I36" s="35"/>
      <c r="J36" s="35"/>
      <c r="K36" s="36"/>
      <c r="L36" s="33"/>
      <c r="M36" s="35"/>
      <c r="N36" s="35"/>
      <c r="O36" s="35"/>
      <c r="P36" s="35"/>
      <c r="Q36" s="183"/>
      <c r="R36" s="35"/>
      <c r="S36" s="35"/>
      <c r="T36" s="35"/>
      <c r="U36" s="35"/>
      <c r="V36" s="183"/>
      <c r="W36" s="35"/>
      <c r="X36" s="35"/>
      <c r="Y36" s="35"/>
      <c r="Z36" s="184"/>
      <c r="AA36" s="33"/>
      <c r="AB36" s="35"/>
      <c r="AC36" s="35"/>
      <c r="AD36" s="35">
        <v>410</v>
      </c>
      <c r="AE36" s="36"/>
      <c r="AF36" s="33"/>
      <c r="AG36" s="35"/>
      <c r="AH36" s="35"/>
      <c r="AI36" s="35">
        <v>690</v>
      </c>
      <c r="AJ36" s="35"/>
      <c r="AK36" s="183"/>
      <c r="AL36" s="35"/>
      <c r="AM36" s="35"/>
      <c r="AN36" s="35"/>
      <c r="AO36" s="184"/>
      <c r="AP36" s="183"/>
      <c r="AQ36" s="35"/>
      <c r="AR36" s="35"/>
      <c r="AS36" s="35"/>
      <c r="AT36" s="184"/>
      <c r="AU36" s="183"/>
      <c r="AV36" s="35"/>
      <c r="AW36" s="35"/>
      <c r="AX36" s="35"/>
      <c r="AY36" s="184"/>
      <c r="AZ36" s="183"/>
      <c r="BA36" s="35"/>
      <c r="BB36" s="35"/>
      <c r="BC36" s="35"/>
      <c r="BD36" s="184"/>
      <c r="BE36" s="183"/>
      <c r="BF36" s="35"/>
      <c r="BG36" s="35"/>
      <c r="BH36" s="35"/>
      <c r="BI36" s="184"/>
      <c r="BJ36" s="183"/>
      <c r="BK36" s="35"/>
      <c r="BL36" s="35"/>
      <c r="BM36" s="35"/>
      <c r="BN36" s="184"/>
    </row>
    <row r="37" spans="1:66" s="124" customFormat="1" ht="15.5" x14ac:dyDescent="0.35">
      <c r="A37" s="124" t="s">
        <v>223</v>
      </c>
      <c r="B37" s="180" t="s">
        <v>96</v>
      </c>
      <c r="C37" s="124" t="s">
        <v>212</v>
      </c>
      <c r="D37" s="194">
        <f t="shared" si="0"/>
        <v>865</v>
      </c>
      <c r="E37" s="237">
        <f>D37</f>
        <v>865</v>
      </c>
      <c r="F37" s="249">
        <f>1500000/E37</f>
        <v>1734.1040462427745</v>
      </c>
      <c r="G37" s="31"/>
      <c r="H37" s="31"/>
      <c r="I37" s="31"/>
      <c r="J37" s="31"/>
      <c r="K37" s="32"/>
      <c r="L37" s="29"/>
      <c r="M37" s="31"/>
      <c r="N37" s="31"/>
      <c r="O37" s="31"/>
      <c r="P37" s="31"/>
      <c r="Q37" s="175"/>
      <c r="R37" s="31"/>
      <c r="S37" s="31"/>
      <c r="T37" s="31"/>
      <c r="U37" s="31"/>
      <c r="V37" s="175"/>
      <c r="W37" s="31"/>
      <c r="X37" s="31"/>
      <c r="Y37" s="31"/>
      <c r="Z37" s="176"/>
      <c r="AA37" s="29"/>
      <c r="AB37" s="31"/>
      <c r="AC37" s="31"/>
      <c r="AD37" s="31">
        <v>790</v>
      </c>
      <c r="AE37" s="32"/>
      <c r="AF37" s="29"/>
      <c r="AG37" s="31"/>
      <c r="AH37" s="31"/>
      <c r="AI37" s="31">
        <v>940</v>
      </c>
      <c r="AJ37" s="31"/>
      <c r="AK37" s="175"/>
      <c r="AL37" s="31"/>
      <c r="AM37" s="31"/>
      <c r="AN37" s="31"/>
      <c r="AO37" s="176"/>
      <c r="AP37" s="175"/>
      <c r="AQ37" s="31"/>
      <c r="AR37" s="31"/>
      <c r="AS37" s="31"/>
      <c r="AT37" s="176"/>
      <c r="AU37" s="175"/>
      <c r="AV37" s="31"/>
      <c r="AW37" s="31"/>
      <c r="AX37" s="31"/>
      <c r="AY37" s="176"/>
      <c r="AZ37" s="175"/>
      <c r="BA37" s="31"/>
      <c r="BB37" s="31"/>
      <c r="BC37" s="31"/>
      <c r="BD37" s="176"/>
      <c r="BE37" s="175"/>
      <c r="BF37" s="31"/>
      <c r="BG37" s="31"/>
      <c r="BH37" s="31"/>
      <c r="BI37" s="176"/>
      <c r="BJ37" s="175"/>
      <c r="BK37" s="31"/>
      <c r="BL37" s="31"/>
      <c r="BM37" s="31"/>
      <c r="BN37" s="176"/>
    </row>
    <row r="39" spans="1:66" x14ac:dyDescent="0.35">
      <c r="B39" t="s">
        <v>321</v>
      </c>
      <c r="C39" t="s">
        <v>322</v>
      </c>
    </row>
    <row r="40" spans="1:66" x14ac:dyDescent="0.35">
      <c r="C40" t="s">
        <v>323</v>
      </c>
    </row>
    <row r="41" spans="1:66" x14ac:dyDescent="0.35">
      <c r="C41" t="s">
        <v>324</v>
      </c>
    </row>
    <row r="42" spans="1:66" x14ac:dyDescent="0.35">
      <c r="C42" t="s">
        <v>325</v>
      </c>
    </row>
  </sheetData>
  <mergeCells count="39">
    <mergeCell ref="AA1:AJ1"/>
    <mergeCell ref="AP2:AT2"/>
    <mergeCell ref="AU2:AY2"/>
    <mergeCell ref="AZ2:BD2"/>
    <mergeCell ref="BE2:BI2"/>
    <mergeCell ref="F35:F36"/>
    <mergeCell ref="E35:E36"/>
    <mergeCell ref="L19:P21"/>
    <mergeCell ref="A31:D31"/>
    <mergeCell ref="BJ2:BN2"/>
    <mergeCell ref="AA2:AE2"/>
    <mergeCell ref="AF2:AJ2"/>
    <mergeCell ref="AK2:AO2"/>
    <mergeCell ref="E4:E5"/>
    <mergeCell ref="F4:F5"/>
    <mergeCell ref="F12:F13"/>
    <mergeCell ref="F16:F18"/>
    <mergeCell ref="E6:E8"/>
    <mergeCell ref="E9:E11"/>
    <mergeCell ref="E12:E13"/>
    <mergeCell ref="E16:E18"/>
    <mergeCell ref="G1:Z1"/>
    <mergeCell ref="G2:K2"/>
    <mergeCell ref="L2:P2"/>
    <mergeCell ref="Q2:U2"/>
    <mergeCell ref="V2:Z2"/>
    <mergeCell ref="F6:F8"/>
    <mergeCell ref="F9:F11"/>
    <mergeCell ref="Q29:U29"/>
    <mergeCell ref="V29:Z29"/>
    <mergeCell ref="L27:P27"/>
    <mergeCell ref="Q27:U27"/>
    <mergeCell ref="V27:Z27"/>
    <mergeCell ref="Q19:U21"/>
    <mergeCell ref="Q15:U18"/>
    <mergeCell ref="V15:Z18"/>
    <mergeCell ref="V19:Z21"/>
    <mergeCell ref="Q12:U13"/>
    <mergeCell ref="V12:Z13"/>
  </mergeCells>
  <conditionalFormatting sqref="B5:D5 B6:C29 E6:F6 E9:F9 E12:F12 E14:F16 D6:D18 E37:F37 D36:D37 D32:F35 G5:K29 B4:K4 D19:F30">
    <cfRule type="expression" dxfId="4" priority="2">
      <formula>$J4&gt;299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28898-9BD8-1849-8D0D-9B7BA261A009}">
  <dimension ref="A1:BD272"/>
  <sheetViews>
    <sheetView topLeftCell="S1" zoomScale="133" workbookViewId="0">
      <selection activeCell="V2" sqref="V2:Z2"/>
    </sheetView>
  </sheetViews>
  <sheetFormatPr defaultColWidth="10.81640625" defaultRowHeight="14.5" x14ac:dyDescent="0.35"/>
  <cols>
    <col min="1" max="1" width="6" style="137" customWidth="1"/>
    <col min="2" max="2" width="21" style="1" customWidth="1"/>
    <col min="3" max="3" width="38" style="1" customWidth="1"/>
    <col min="4" max="6" width="10.81640625" style="1" customWidth="1"/>
    <col min="7" max="7" width="10.81640625" style="78"/>
    <col min="8" max="10" width="10.81640625" style="79"/>
    <col min="11" max="11" width="10.81640625" style="80"/>
    <col min="12" max="12" width="10.81640625" style="78"/>
    <col min="13" max="15" width="10.81640625" style="79"/>
    <col min="16" max="16" width="10.81640625" style="80"/>
    <col min="17" max="17" width="10.81640625" style="78"/>
    <col min="18" max="20" width="10.81640625" style="79"/>
    <col min="21" max="21" width="10.81640625" style="80"/>
    <col min="22" max="22" width="10.81640625" style="78"/>
    <col min="23" max="25" width="10.81640625" style="79"/>
    <col min="26" max="26" width="10.81640625" style="80"/>
    <col min="27" max="27" width="10.81640625" style="78"/>
    <col min="28" max="30" width="10.81640625" style="79"/>
    <col min="31" max="31" width="10.81640625" style="80"/>
    <col min="32" max="32" width="10.81640625" style="78"/>
    <col min="33" max="35" width="10.81640625" style="79"/>
    <col min="36" max="36" width="10.81640625" style="80"/>
    <col min="37" max="37" width="10.81640625" style="78"/>
    <col min="38" max="40" width="10.81640625" style="79"/>
    <col min="41" max="41" width="10.81640625" style="80"/>
    <col min="42" max="42" width="10.81640625" style="78"/>
    <col min="43" max="45" width="10.81640625" style="79"/>
    <col min="46" max="46" width="10.81640625" style="80"/>
    <col min="47" max="47" width="10.81640625" style="78"/>
    <col min="48" max="50" width="10.81640625" style="79"/>
    <col min="51" max="51" width="10.81640625" style="80"/>
    <col min="52" max="52" width="10.81640625" style="78"/>
    <col min="53" max="55" width="10.81640625" style="79"/>
    <col min="56" max="56" width="10.81640625" style="80"/>
  </cols>
  <sheetData>
    <row r="1" spans="1:56" ht="16" thickBot="1" x14ac:dyDescent="0.4">
      <c r="G1" s="292" t="s">
        <v>258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4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35">
      <c r="G2" s="295" t="s">
        <v>76</v>
      </c>
      <c r="H2" s="296"/>
      <c r="I2" s="296"/>
      <c r="J2" s="296"/>
      <c r="K2" s="297"/>
      <c r="L2" s="298" t="s">
        <v>77</v>
      </c>
      <c r="M2" s="299"/>
      <c r="N2" s="299"/>
      <c r="O2" s="299"/>
      <c r="P2" s="300"/>
      <c r="Q2" s="322" t="s">
        <v>78</v>
      </c>
      <c r="R2" s="302"/>
      <c r="S2" s="302"/>
      <c r="T2" s="302"/>
      <c r="U2" s="323"/>
      <c r="V2" s="324" t="s">
        <v>336</v>
      </c>
      <c r="W2" s="305"/>
      <c r="X2" s="305"/>
      <c r="Y2" s="305"/>
      <c r="Z2" s="325"/>
      <c r="AA2" s="326" t="s">
        <v>264</v>
      </c>
      <c r="AB2" s="311"/>
      <c r="AC2" s="311"/>
      <c r="AD2" s="311"/>
      <c r="AE2" s="327"/>
      <c r="AF2" s="326" t="s">
        <v>265</v>
      </c>
      <c r="AG2" s="311"/>
      <c r="AH2" s="311"/>
      <c r="AI2" s="311"/>
      <c r="AJ2" s="327"/>
      <c r="AK2" s="326" t="s">
        <v>280</v>
      </c>
      <c r="AL2" s="311"/>
      <c r="AM2" s="311"/>
      <c r="AN2" s="311"/>
      <c r="AO2" s="327"/>
      <c r="AP2" s="326" t="s">
        <v>309</v>
      </c>
      <c r="AQ2" s="311"/>
      <c r="AR2" s="311"/>
      <c r="AS2" s="311"/>
      <c r="AT2" s="327"/>
      <c r="AU2" s="326" t="s">
        <v>343</v>
      </c>
      <c r="AV2" s="311"/>
      <c r="AW2" s="311"/>
      <c r="AX2" s="311"/>
      <c r="AY2" s="327"/>
      <c r="AZ2" s="326"/>
      <c r="BA2" s="311"/>
      <c r="BB2" s="311"/>
      <c r="BC2" s="311"/>
      <c r="BD2" s="327"/>
    </row>
    <row r="3" spans="1:56" ht="43.5" x14ac:dyDescent="0.35">
      <c r="A3" s="138" t="s">
        <v>221</v>
      </c>
      <c r="B3" s="2" t="s">
        <v>0</v>
      </c>
      <c r="C3" s="7" t="s">
        <v>17</v>
      </c>
      <c r="D3" s="7" t="s">
        <v>319</v>
      </c>
      <c r="E3" s="7" t="s">
        <v>332</v>
      </c>
      <c r="F3" s="236" t="s">
        <v>333</v>
      </c>
      <c r="G3" s="26" t="s">
        <v>13</v>
      </c>
      <c r="H3" s="27" t="s">
        <v>14</v>
      </c>
      <c r="I3" s="27" t="s">
        <v>15</v>
      </c>
      <c r="J3" s="27" t="s">
        <v>16</v>
      </c>
      <c r="K3" s="28" t="s">
        <v>334</v>
      </c>
      <c r="L3" s="26" t="s">
        <v>13</v>
      </c>
      <c r="M3" s="27" t="s">
        <v>14</v>
      </c>
      <c r="N3" s="27" t="s">
        <v>15</v>
      </c>
      <c r="O3" s="27" t="s">
        <v>16</v>
      </c>
      <c r="P3" s="28" t="s">
        <v>334</v>
      </c>
      <c r="Q3" s="26" t="s">
        <v>13</v>
      </c>
      <c r="R3" s="27" t="s">
        <v>14</v>
      </c>
      <c r="S3" s="27" t="s">
        <v>15</v>
      </c>
      <c r="T3" s="27" t="s">
        <v>16</v>
      </c>
      <c r="U3" s="28" t="s">
        <v>334</v>
      </c>
      <c r="V3" s="26" t="s">
        <v>13</v>
      </c>
      <c r="W3" s="27" t="s">
        <v>14</v>
      </c>
      <c r="X3" s="27" t="s">
        <v>15</v>
      </c>
      <c r="Y3" s="27" t="s">
        <v>16</v>
      </c>
      <c r="Z3" s="28" t="s">
        <v>334</v>
      </c>
      <c r="AA3" s="26" t="s">
        <v>13</v>
      </c>
      <c r="AB3" s="27" t="s">
        <v>14</v>
      </c>
      <c r="AC3" s="27" t="s">
        <v>15</v>
      </c>
      <c r="AD3" s="27" t="s">
        <v>16</v>
      </c>
      <c r="AE3" s="28" t="s">
        <v>334</v>
      </c>
      <c r="AF3" s="26" t="s">
        <v>13</v>
      </c>
      <c r="AG3" s="27" t="s">
        <v>14</v>
      </c>
      <c r="AH3" s="27" t="s">
        <v>15</v>
      </c>
      <c r="AI3" s="27" t="s">
        <v>16</v>
      </c>
      <c r="AJ3" s="28" t="s">
        <v>334</v>
      </c>
      <c r="AK3" s="26" t="s">
        <v>13</v>
      </c>
      <c r="AL3" s="27" t="s">
        <v>14</v>
      </c>
      <c r="AM3" s="27" t="s">
        <v>15</v>
      </c>
      <c r="AN3" s="27" t="s">
        <v>16</v>
      </c>
      <c r="AO3" s="28" t="s">
        <v>334</v>
      </c>
      <c r="AP3" s="26" t="s">
        <v>13</v>
      </c>
      <c r="AQ3" s="27" t="s">
        <v>14</v>
      </c>
      <c r="AR3" s="27" t="s">
        <v>15</v>
      </c>
      <c r="AS3" s="27" t="s">
        <v>16</v>
      </c>
      <c r="AT3" s="28" t="s">
        <v>334</v>
      </c>
      <c r="AU3" s="26" t="s">
        <v>13</v>
      </c>
      <c r="AV3" s="27" t="s">
        <v>14</v>
      </c>
      <c r="AW3" s="27" t="s">
        <v>15</v>
      </c>
      <c r="AX3" s="27" t="s">
        <v>16</v>
      </c>
      <c r="AY3" s="28" t="s">
        <v>334</v>
      </c>
      <c r="AZ3" s="26" t="s">
        <v>13</v>
      </c>
      <c r="BA3" s="27" t="s">
        <v>14</v>
      </c>
      <c r="BB3" s="27" t="s">
        <v>15</v>
      </c>
      <c r="BC3" s="27" t="s">
        <v>16</v>
      </c>
      <c r="BD3" s="28" t="s">
        <v>334</v>
      </c>
    </row>
    <row r="4" spans="1:56" s="134" customFormat="1" ht="15.5" x14ac:dyDescent="0.35">
      <c r="A4" s="145" t="s">
        <v>256</v>
      </c>
      <c r="B4" s="16" t="s">
        <v>252</v>
      </c>
      <c r="C4" s="16" t="s">
        <v>18</v>
      </c>
      <c r="D4" s="197">
        <f t="shared" ref="D4:D11" si="0">AVERAGE(J4,O4,T4,Y4)</f>
        <v>149</v>
      </c>
      <c r="E4" s="317">
        <f>MAX(D4:D5)</f>
        <v>320</v>
      </c>
      <c r="F4" s="317">
        <f>1500000/E4</f>
        <v>4687.5</v>
      </c>
      <c r="G4" s="64">
        <v>4087435</v>
      </c>
      <c r="H4" s="63">
        <v>43662</v>
      </c>
      <c r="I4" s="63">
        <v>43697</v>
      </c>
      <c r="J4" s="64">
        <v>270</v>
      </c>
      <c r="K4" s="65"/>
      <c r="L4" s="66">
        <v>4091292</v>
      </c>
      <c r="M4" s="133">
        <v>43766</v>
      </c>
      <c r="N4" s="67">
        <v>43801</v>
      </c>
      <c r="O4" s="68">
        <v>76</v>
      </c>
      <c r="P4" s="69"/>
      <c r="Q4" s="66">
        <v>4091954</v>
      </c>
      <c r="R4" s="67">
        <v>43852</v>
      </c>
      <c r="S4" s="67">
        <v>43882</v>
      </c>
      <c r="T4" s="68">
        <v>110</v>
      </c>
      <c r="U4" s="69">
        <v>782</v>
      </c>
      <c r="V4" s="66">
        <v>4103531</v>
      </c>
      <c r="W4" s="67">
        <v>44309</v>
      </c>
      <c r="X4" s="67">
        <v>44344</v>
      </c>
      <c r="Y4" s="68">
        <v>140</v>
      </c>
      <c r="Z4" s="69">
        <v>785</v>
      </c>
      <c r="AA4" s="66"/>
      <c r="AB4" s="68"/>
      <c r="AC4" s="68"/>
      <c r="AD4" s="68"/>
      <c r="AE4" s="69"/>
      <c r="AF4" s="66"/>
      <c r="AG4" s="68"/>
      <c r="AH4" s="68"/>
      <c r="AI4" s="68"/>
      <c r="AJ4" s="69"/>
      <c r="AK4" s="66"/>
      <c r="AL4" s="68"/>
      <c r="AM4" s="68"/>
      <c r="AN4" s="68"/>
      <c r="AO4" s="69"/>
      <c r="AP4" s="66"/>
      <c r="AQ4" s="68"/>
      <c r="AR4" s="68"/>
      <c r="AS4" s="68"/>
      <c r="AT4" s="69"/>
      <c r="AU4" s="66"/>
      <c r="AV4" s="68"/>
      <c r="AW4" s="68"/>
      <c r="AX4" s="68"/>
      <c r="AY4" s="69"/>
      <c r="AZ4" s="66"/>
      <c r="BA4" s="68"/>
      <c r="BB4" s="68"/>
      <c r="BC4" s="68"/>
      <c r="BD4" s="69"/>
    </row>
    <row r="5" spans="1:56" s="134" customFormat="1" ht="15.5" x14ac:dyDescent="0.35">
      <c r="A5" s="145"/>
      <c r="B5" s="154" t="s">
        <v>252</v>
      </c>
      <c r="C5" s="6" t="s">
        <v>19</v>
      </c>
      <c r="D5" s="197">
        <f t="shared" si="0"/>
        <v>320</v>
      </c>
      <c r="E5" s="317"/>
      <c r="F5" s="317"/>
      <c r="G5" s="68">
        <v>4087405</v>
      </c>
      <c r="H5" s="67">
        <v>43662</v>
      </c>
      <c r="I5" s="67">
        <v>43697</v>
      </c>
      <c r="J5" s="68">
        <v>360</v>
      </c>
      <c r="K5" s="69">
        <v>702</v>
      </c>
      <c r="L5" s="66">
        <v>4091296</v>
      </c>
      <c r="M5" s="133">
        <v>43766</v>
      </c>
      <c r="N5" s="67">
        <v>43801</v>
      </c>
      <c r="O5" s="68">
        <v>280</v>
      </c>
      <c r="P5" s="69"/>
      <c r="Q5" s="66">
        <v>4091926</v>
      </c>
      <c r="R5" s="67">
        <v>43852</v>
      </c>
      <c r="S5" s="67">
        <v>43882</v>
      </c>
      <c r="T5" s="68">
        <v>320</v>
      </c>
      <c r="U5" s="69"/>
      <c r="V5" s="66">
        <v>4103575</v>
      </c>
      <c r="W5" s="67">
        <v>44309</v>
      </c>
      <c r="X5" s="67">
        <v>44344</v>
      </c>
      <c r="Y5" s="68">
        <v>320</v>
      </c>
      <c r="Z5" s="69"/>
      <c r="AA5" s="66"/>
      <c r="AB5" s="68"/>
      <c r="AC5" s="68"/>
      <c r="AD5" s="68"/>
      <c r="AE5" s="69"/>
      <c r="AF5" s="66"/>
      <c r="AG5" s="68"/>
      <c r="AH5" s="68"/>
      <c r="AI5" s="68"/>
      <c r="AJ5" s="69"/>
      <c r="AK5" s="66"/>
      <c r="AL5" s="68"/>
      <c r="AM5" s="68"/>
      <c r="AN5" s="68"/>
      <c r="AO5" s="69"/>
      <c r="AP5" s="66"/>
      <c r="AQ5" s="68"/>
      <c r="AR5" s="68"/>
      <c r="AS5" s="68"/>
      <c r="AT5" s="69"/>
      <c r="AU5" s="66"/>
      <c r="AV5" s="68"/>
      <c r="AW5" s="68"/>
      <c r="AX5" s="68"/>
      <c r="AY5" s="69"/>
      <c r="AZ5" s="66"/>
      <c r="BA5" s="68"/>
      <c r="BB5" s="68"/>
      <c r="BC5" s="68"/>
      <c r="BD5" s="69"/>
    </row>
    <row r="6" spans="1:56" s="135" customFormat="1" ht="15.5" x14ac:dyDescent="0.35">
      <c r="A6" s="146" t="s">
        <v>256</v>
      </c>
      <c r="B6" s="17" t="s">
        <v>253</v>
      </c>
      <c r="C6" s="17" t="s">
        <v>20</v>
      </c>
      <c r="D6" s="199">
        <f t="shared" si="0"/>
        <v>51</v>
      </c>
      <c r="E6" s="316">
        <f>MAX(D6:D7)</f>
        <v>51</v>
      </c>
      <c r="F6" s="316">
        <f>1500000/E6</f>
        <v>29411.764705882353</v>
      </c>
      <c r="G6" s="72">
        <v>4087418</v>
      </c>
      <c r="H6" s="71">
        <v>43662</v>
      </c>
      <c r="I6" s="71">
        <v>43697</v>
      </c>
      <c r="J6" s="72">
        <v>51</v>
      </c>
      <c r="K6" s="73"/>
      <c r="L6" s="319" t="s">
        <v>81</v>
      </c>
      <c r="M6" s="320"/>
      <c r="N6" s="320"/>
      <c r="O6" s="320"/>
      <c r="P6" s="321"/>
      <c r="Q6" s="319" t="s">
        <v>81</v>
      </c>
      <c r="R6" s="320"/>
      <c r="S6" s="320"/>
      <c r="T6" s="320"/>
      <c r="U6" s="321"/>
      <c r="V6" s="319" t="s">
        <v>81</v>
      </c>
      <c r="W6" s="320"/>
      <c r="X6" s="320"/>
      <c r="Y6" s="320"/>
      <c r="Z6" s="321"/>
      <c r="AA6" s="319" t="s">
        <v>81</v>
      </c>
      <c r="AB6" s="320"/>
      <c r="AC6" s="320"/>
      <c r="AD6" s="320"/>
      <c r="AE6" s="321"/>
      <c r="AF6" s="319" t="s">
        <v>81</v>
      </c>
      <c r="AG6" s="320"/>
      <c r="AH6" s="320"/>
      <c r="AI6" s="320"/>
      <c r="AJ6" s="321"/>
      <c r="AK6" s="319" t="s">
        <v>81</v>
      </c>
      <c r="AL6" s="320"/>
      <c r="AM6" s="320"/>
      <c r="AN6" s="320"/>
      <c r="AO6" s="321"/>
      <c r="AP6" s="319" t="s">
        <v>81</v>
      </c>
      <c r="AQ6" s="320"/>
      <c r="AR6" s="320"/>
      <c r="AS6" s="320"/>
      <c r="AT6" s="321"/>
      <c r="AU6" s="319" t="s">
        <v>81</v>
      </c>
      <c r="AV6" s="320"/>
      <c r="AW6" s="320"/>
      <c r="AX6" s="320"/>
      <c r="AY6" s="321"/>
      <c r="AZ6" s="319" t="s">
        <v>81</v>
      </c>
      <c r="BA6" s="320"/>
      <c r="BB6" s="320"/>
      <c r="BC6" s="320"/>
      <c r="BD6" s="321"/>
    </row>
    <row r="7" spans="1:56" s="135" customFormat="1" ht="15.5" x14ac:dyDescent="0.35">
      <c r="A7" s="146"/>
      <c r="B7" s="17" t="s">
        <v>253</v>
      </c>
      <c r="C7" s="17" t="s">
        <v>21</v>
      </c>
      <c r="D7" s="199">
        <f t="shared" si="0"/>
        <v>42</v>
      </c>
      <c r="E7" s="316"/>
      <c r="F7" s="316"/>
      <c r="G7" s="72">
        <v>4087416</v>
      </c>
      <c r="H7" s="71">
        <v>43662</v>
      </c>
      <c r="I7" s="71">
        <v>43697</v>
      </c>
      <c r="J7" s="72">
        <v>42</v>
      </c>
      <c r="K7" s="73"/>
      <c r="L7" s="319"/>
      <c r="M7" s="320"/>
      <c r="N7" s="320"/>
      <c r="O7" s="320"/>
      <c r="P7" s="321"/>
      <c r="Q7" s="319"/>
      <c r="R7" s="320"/>
      <c r="S7" s="320"/>
      <c r="T7" s="320"/>
      <c r="U7" s="321"/>
      <c r="V7" s="319"/>
      <c r="W7" s="320"/>
      <c r="X7" s="320"/>
      <c r="Y7" s="320"/>
      <c r="Z7" s="321"/>
      <c r="AA7" s="319"/>
      <c r="AB7" s="320"/>
      <c r="AC7" s="320"/>
      <c r="AD7" s="320"/>
      <c r="AE7" s="321"/>
      <c r="AF7" s="319"/>
      <c r="AG7" s="320"/>
      <c r="AH7" s="320"/>
      <c r="AI7" s="320"/>
      <c r="AJ7" s="321"/>
      <c r="AK7" s="319"/>
      <c r="AL7" s="320"/>
      <c r="AM7" s="320"/>
      <c r="AN7" s="320"/>
      <c r="AO7" s="321"/>
      <c r="AP7" s="319"/>
      <c r="AQ7" s="320"/>
      <c r="AR7" s="320"/>
      <c r="AS7" s="320"/>
      <c r="AT7" s="321"/>
      <c r="AU7" s="319"/>
      <c r="AV7" s="320"/>
      <c r="AW7" s="320"/>
      <c r="AX7" s="320"/>
      <c r="AY7" s="321"/>
      <c r="AZ7" s="319"/>
      <c r="BA7" s="320"/>
      <c r="BB7" s="320"/>
      <c r="BC7" s="320"/>
      <c r="BD7" s="321"/>
    </row>
    <row r="8" spans="1:56" s="134" customFormat="1" ht="15.5" x14ac:dyDescent="0.35">
      <c r="A8" s="145" t="s">
        <v>256</v>
      </c>
      <c r="B8" s="154" t="s">
        <v>254</v>
      </c>
      <c r="C8" s="22" t="s">
        <v>59</v>
      </c>
      <c r="D8" s="200">
        <f t="shared" si="0"/>
        <v>1106.6666666666667</v>
      </c>
      <c r="E8" s="317">
        <f>MAX(D8:D9)</f>
        <v>1106.6666666666667</v>
      </c>
      <c r="F8" s="317">
        <f>1500000/E8</f>
        <v>1355.4216867469879</v>
      </c>
      <c r="G8" s="68">
        <v>4087494</v>
      </c>
      <c r="H8" s="67">
        <v>43662</v>
      </c>
      <c r="I8" s="67" t="s">
        <v>38</v>
      </c>
      <c r="J8" s="68"/>
      <c r="K8" s="69">
        <v>843</v>
      </c>
      <c r="L8" s="66">
        <v>4091226</v>
      </c>
      <c r="M8" s="133">
        <v>43766</v>
      </c>
      <c r="N8" s="67">
        <v>43801</v>
      </c>
      <c r="O8" s="68">
        <v>220</v>
      </c>
      <c r="P8" s="69"/>
      <c r="Q8" s="66">
        <v>4091997</v>
      </c>
      <c r="R8" s="67">
        <v>43852</v>
      </c>
      <c r="S8" s="67">
        <v>43882</v>
      </c>
      <c r="T8" s="68">
        <v>1500</v>
      </c>
      <c r="U8" s="69">
        <v>157</v>
      </c>
      <c r="V8" s="66">
        <v>4103534</v>
      </c>
      <c r="W8" s="67">
        <v>44309</v>
      </c>
      <c r="X8" s="67">
        <v>44344</v>
      </c>
      <c r="Y8" s="68">
        <v>1600</v>
      </c>
      <c r="Z8" s="69">
        <v>142</v>
      </c>
      <c r="AA8" s="66"/>
      <c r="AB8" s="68"/>
      <c r="AC8" s="68"/>
      <c r="AD8" s="68"/>
      <c r="AE8" s="69"/>
      <c r="AF8" s="66"/>
      <c r="AG8" s="68"/>
      <c r="AH8" s="68"/>
      <c r="AI8" s="68"/>
      <c r="AJ8" s="69"/>
      <c r="AK8" s="66"/>
      <c r="AL8" s="68"/>
      <c r="AM8" s="68"/>
      <c r="AN8" s="68"/>
      <c r="AO8" s="69"/>
      <c r="AP8" s="66"/>
      <c r="AQ8" s="68"/>
      <c r="AR8" s="68"/>
      <c r="AS8" s="68"/>
      <c r="AT8" s="69"/>
      <c r="AU8" s="66"/>
      <c r="AV8" s="68"/>
      <c r="AW8" s="68"/>
      <c r="AX8" s="68"/>
      <c r="AY8" s="69"/>
      <c r="AZ8" s="66"/>
      <c r="BA8" s="68"/>
      <c r="BB8" s="68"/>
      <c r="BC8" s="68"/>
      <c r="BD8" s="69"/>
    </row>
    <row r="9" spans="1:56" s="134" customFormat="1" ht="15.5" x14ac:dyDescent="0.35">
      <c r="A9" s="145"/>
      <c r="B9" s="154" t="s">
        <v>254</v>
      </c>
      <c r="C9" s="22" t="s">
        <v>23</v>
      </c>
      <c r="D9" s="200">
        <f t="shared" si="0"/>
        <v>997.5</v>
      </c>
      <c r="E9" s="317"/>
      <c r="F9" s="317"/>
      <c r="G9" s="68">
        <v>4087476</v>
      </c>
      <c r="H9" s="67">
        <v>43662</v>
      </c>
      <c r="I9" s="67">
        <v>43697</v>
      </c>
      <c r="J9" s="68">
        <v>300</v>
      </c>
      <c r="K9" s="69"/>
      <c r="L9" s="66">
        <v>4091293</v>
      </c>
      <c r="M9" s="133">
        <v>43766</v>
      </c>
      <c r="N9" s="67">
        <v>43801</v>
      </c>
      <c r="O9" s="68">
        <v>290</v>
      </c>
      <c r="P9" s="69"/>
      <c r="Q9" s="66">
        <v>4091977</v>
      </c>
      <c r="R9" s="67">
        <v>43852</v>
      </c>
      <c r="S9" s="67">
        <v>43882</v>
      </c>
      <c r="T9" s="68">
        <v>1600</v>
      </c>
      <c r="U9" s="69"/>
      <c r="V9" s="66">
        <v>4103517</v>
      </c>
      <c r="W9" s="67">
        <v>44309</v>
      </c>
      <c r="X9" s="67">
        <v>44344</v>
      </c>
      <c r="Y9" s="68">
        <v>1800</v>
      </c>
      <c r="Z9" s="69"/>
      <c r="AA9" s="66"/>
      <c r="AB9" s="68"/>
      <c r="AC9" s="68"/>
      <c r="AD9" s="68"/>
      <c r="AE9" s="69"/>
      <c r="AF9" s="66"/>
      <c r="AG9" s="68"/>
      <c r="AH9" s="68"/>
      <c r="AI9" s="68"/>
      <c r="AJ9" s="69"/>
      <c r="AK9" s="66"/>
      <c r="AL9" s="68"/>
      <c r="AM9" s="68"/>
      <c r="AN9" s="68"/>
      <c r="AO9" s="69"/>
      <c r="AP9" s="66"/>
      <c r="AQ9" s="68"/>
      <c r="AR9" s="68"/>
      <c r="AS9" s="68"/>
      <c r="AT9" s="69"/>
      <c r="AU9" s="66"/>
      <c r="AV9" s="68"/>
      <c r="AW9" s="68"/>
      <c r="AX9" s="68"/>
      <c r="AY9" s="69"/>
      <c r="AZ9" s="66"/>
      <c r="BA9" s="68"/>
      <c r="BB9" s="68"/>
      <c r="BC9" s="68"/>
      <c r="BD9" s="69"/>
    </row>
    <row r="10" spans="1:56" s="135" customFormat="1" ht="15.5" x14ac:dyDescent="0.35">
      <c r="A10" s="146" t="s">
        <v>256</v>
      </c>
      <c r="B10" s="155" t="s">
        <v>255</v>
      </c>
      <c r="C10" s="13" t="s">
        <v>22</v>
      </c>
      <c r="D10" s="199">
        <f t="shared" si="0"/>
        <v>1425</v>
      </c>
      <c r="E10" s="316">
        <f>MAX(D10:D11)</f>
        <v>1425</v>
      </c>
      <c r="F10" s="316">
        <f>1500000/E10</f>
        <v>1052.6315789473683</v>
      </c>
      <c r="G10" s="76">
        <v>4087474</v>
      </c>
      <c r="H10" s="75">
        <v>43662</v>
      </c>
      <c r="I10" s="75">
        <v>43697</v>
      </c>
      <c r="J10" s="76">
        <v>1800</v>
      </c>
      <c r="K10" s="77">
        <v>141</v>
      </c>
      <c r="L10" s="74">
        <v>4091298</v>
      </c>
      <c r="M10" s="136">
        <v>43766</v>
      </c>
      <c r="N10" s="75">
        <v>43801</v>
      </c>
      <c r="O10" s="76">
        <v>1400</v>
      </c>
      <c r="P10" s="77">
        <v>124</v>
      </c>
      <c r="Q10" s="74">
        <v>4091932</v>
      </c>
      <c r="R10" s="75">
        <v>43852</v>
      </c>
      <c r="S10" s="75">
        <v>43882</v>
      </c>
      <c r="T10" s="76">
        <v>1000</v>
      </c>
      <c r="U10" s="77">
        <v>242</v>
      </c>
      <c r="V10" s="74">
        <v>4103519</v>
      </c>
      <c r="W10" s="75">
        <v>44309</v>
      </c>
      <c r="X10" s="75">
        <v>44344</v>
      </c>
      <c r="Y10" s="76">
        <v>1500</v>
      </c>
      <c r="Z10" s="77">
        <v>264</v>
      </c>
      <c r="AA10" s="74"/>
      <c r="AB10" s="76"/>
      <c r="AC10" s="76"/>
      <c r="AD10" s="76"/>
      <c r="AE10" s="77"/>
      <c r="AF10" s="74"/>
      <c r="AG10" s="76"/>
      <c r="AH10" s="76"/>
      <c r="AI10" s="76"/>
      <c r="AJ10" s="77"/>
      <c r="AK10" s="74"/>
      <c r="AL10" s="76"/>
      <c r="AM10" s="76"/>
      <c r="AN10" s="76"/>
      <c r="AO10" s="77"/>
      <c r="AP10" s="74"/>
      <c r="AQ10" s="76"/>
      <c r="AR10" s="76"/>
      <c r="AS10" s="76"/>
      <c r="AT10" s="77"/>
      <c r="AU10" s="74"/>
      <c r="AV10" s="76"/>
      <c r="AW10" s="76"/>
      <c r="AX10" s="76"/>
      <c r="AY10" s="77"/>
      <c r="AZ10" s="74"/>
      <c r="BA10" s="76"/>
      <c r="BB10" s="76"/>
      <c r="BC10" s="76"/>
      <c r="BD10" s="77"/>
    </row>
    <row r="11" spans="1:56" s="135" customFormat="1" ht="15.5" x14ac:dyDescent="0.35">
      <c r="A11" s="146"/>
      <c r="B11" s="155" t="s">
        <v>255</v>
      </c>
      <c r="C11" s="13" t="s">
        <v>23</v>
      </c>
      <c r="D11" s="201">
        <f t="shared" si="0"/>
        <v>1422.5</v>
      </c>
      <c r="E11" s="316"/>
      <c r="F11" s="316"/>
      <c r="G11" s="76">
        <v>4087495</v>
      </c>
      <c r="H11" s="75">
        <v>43662</v>
      </c>
      <c r="I11" s="75">
        <v>43697</v>
      </c>
      <c r="J11" s="76">
        <v>1600</v>
      </c>
      <c r="K11" s="77"/>
      <c r="L11" s="74">
        <v>4091244</v>
      </c>
      <c r="M11" s="136">
        <v>43766</v>
      </c>
      <c r="N11" s="75">
        <v>43801</v>
      </c>
      <c r="O11" s="76">
        <v>2000</v>
      </c>
      <c r="P11" s="77"/>
      <c r="Q11" s="74">
        <v>4091911</v>
      </c>
      <c r="R11" s="75">
        <v>43852</v>
      </c>
      <c r="S11" s="75">
        <v>43882</v>
      </c>
      <c r="T11" s="76">
        <v>590</v>
      </c>
      <c r="U11" s="77"/>
      <c r="V11" s="74">
        <v>4103543</v>
      </c>
      <c r="W11" s="75">
        <v>44309</v>
      </c>
      <c r="X11" s="75">
        <v>44344</v>
      </c>
      <c r="Y11" s="76">
        <v>1500</v>
      </c>
      <c r="Z11" s="77"/>
      <c r="AA11" s="74"/>
      <c r="AB11" s="76"/>
      <c r="AC11" s="76"/>
      <c r="AD11" s="76"/>
      <c r="AE11" s="77"/>
      <c r="AF11" s="74"/>
      <c r="AG11" s="76"/>
      <c r="AH11" s="76"/>
      <c r="AI11" s="76"/>
      <c r="AJ11" s="77"/>
      <c r="AK11" s="74"/>
      <c r="AL11" s="76"/>
      <c r="AM11" s="76"/>
      <c r="AN11" s="76"/>
      <c r="AO11" s="77"/>
      <c r="AP11" s="74"/>
      <c r="AQ11" s="76"/>
      <c r="AR11" s="76"/>
      <c r="AS11" s="76"/>
      <c r="AT11" s="77"/>
      <c r="AU11" s="74"/>
      <c r="AV11" s="76"/>
      <c r="AW11" s="76"/>
      <c r="AX11" s="76"/>
      <c r="AY11" s="77"/>
      <c r="AZ11" s="74"/>
      <c r="BA11" s="76"/>
      <c r="BB11" s="76"/>
      <c r="BC11" s="76"/>
      <c r="BD11" s="77"/>
    </row>
    <row r="12" spans="1:56" ht="15.5" x14ac:dyDescent="0.35">
      <c r="B12" s="3"/>
      <c r="C12" s="3"/>
      <c r="D12" s="198"/>
      <c r="E12" s="253"/>
      <c r="F12" s="253"/>
      <c r="G12" s="79"/>
    </row>
    <row r="13" spans="1:56" ht="15.5" x14ac:dyDescent="0.35">
      <c r="B13"/>
      <c r="C13"/>
      <c r="D13" s="198"/>
      <c r="E13" s="253"/>
      <c r="F13" s="253"/>
      <c r="G13" s="79"/>
    </row>
    <row r="14" spans="1:56" ht="15.5" x14ac:dyDescent="0.35">
      <c r="B14"/>
      <c r="C14"/>
      <c r="D14" s="198"/>
      <c r="E14" s="253"/>
      <c r="F14" s="253"/>
      <c r="G14" s="79"/>
    </row>
    <row r="15" spans="1:56" s="134" customFormat="1" ht="15.5" x14ac:dyDescent="0.35">
      <c r="A15" s="145" t="s">
        <v>257</v>
      </c>
      <c r="B15" s="134" t="s">
        <v>259</v>
      </c>
      <c r="C15" s="134" t="s">
        <v>260</v>
      </c>
      <c r="D15" s="200">
        <f>AVERAGE(AD15,AI15)</f>
        <v>450</v>
      </c>
      <c r="E15" s="317">
        <f>MAX(D15:D18)</f>
        <v>485</v>
      </c>
      <c r="F15" s="317">
        <f>1500000/E15</f>
        <v>3092.783505154639</v>
      </c>
      <c r="G15" s="68"/>
      <c r="H15" s="68"/>
      <c r="I15" s="68"/>
      <c r="J15" s="68"/>
      <c r="K15" s="69"/>
      <c r="L15" s="66"/>
      <c r="M15" s="68"/>
      <c r="N15" s="68"/>
      <c r="O15" s="68"/>
      <c r="P15" s="69"/>
      <c r="Q15" s="66"/>
      <c r="R15" s="68"/>
      <c r="S15" s="68"/>
      <c r="T15" s="68"/>
      <c r="U15" s="69"/>
      <c r="V15" s="66"/>
      <c r="W15" s="68"/>
      <c r="X15" s="68"/>
      <c r="Y15" s="68"/>
      <c r="Z15" s="69"/>
      <c r="AA15" s="66"/>
      <c r="AB15" s="68"/>
      <c r="AC15" s="186">
        <v>35977</v>
      </c>
      <c r="AD15" s="68">
        <v>830</v>
      </c>
      <c r="AE15" s="69"/>
      <c r="AF15" s="66"/>
      <c r="AG15" s="68"/>
      <c r="AH15" s="186">
        <v>36192</v>
      </c>
      <c r="AI15" s="68">
        <v>70</v>
      </c>
      <c r="AJ15" s="69"/>
      <c r="AK15" s="66"/>
      <c r="AL15" s="68"/>
      <c r="AM15" s="68"/>
      <c r="AN15" s="68"/>
      <c r="AO15" s="69"/>
      <c r="AP15" s="66"/>
      <c r="AQ15" s="68"/>
      <c r="AR15" s="68"/>
      <c r="AS15" s="68"/>
      <c r="AT15" s="69"/>
      <c r="AU15" s="66"/>
      <c r="AV15" s="68"/>
      <c r="AW15" s="68"/>
      <c r="AX15" s="68"/>
      <c r="AY15" s="69"/>
      <c r="AZ15" s="66"/>
      <c r="BA15" s="68"/>
      <c r="BB15" s="68"/>
      <c r="BC15" s="68"/>
      <c r="BD15" s="69"/>
    </row>
    <row r="16" spans="1:56" s="134" customFormat="1" ht="15.5" x14ac:dyDescent="0.35">
      <c r="A16" s="145"/>
      <c r="C16" s="134" t="s">
        <v>261</v>
      </c>
      <c r="D16" s="200">
        <f t="shared" ref="D16:D18" si="1">AVERAGE(AD16,AI16)</f>
        <v>60</v>
      </c>
      <c r="E16" s="317"/>
      <c r="F16" s="317"/>
      <c r="G16" s="68"/>
      <c r="H16" s="68"/>
      <c r="I16" s="68"/>
      <c r="J16" s="68"/>
      <c r="K16" s="69"/>
      <c r="L16" s="66"/>
      <c r="M16" s="68"/>
      <c r="N16" s="68"/>
      <c r="O16" s="68"/>
      <c r="P16" s="69"/>
      <c r="Q16" s="66"/>
      <c r="R16" s="68"/>
      <c r="S16" s="68"/>
      <c r="T16" s="68"/>
      <c r="U16" s="69"/>
      <c r="V16" s="66"/>
      <c r="W16" s="68"/>
      <c r="X16" s="68"/>
      <c r="Y16" s="68"/>
      <c r="Z16" s="69"/>
      <c r="AA16" s="66"/>
      <c r="AB16" s="68"/>
      <c r="AC16" s="186">
        <v>35977</v>
      </c>
      <c r="AD16" s="68">
        <v>50</v>
      </c>
      <c r="AE16" s="69"/>
      <c r="AF16" s="66"/>
      <c r="AG16" s="68"/>
      <c r="AH16" s="186">
        <v>36192</v>
      </c>
      <c r="AI16" s="68">
        <v>70</v>
      </c>
      <c r="AJ16" s="69"/>
      <c r="AK16" s="66"/>
      <c r="AL16" s="68"/>
      <c r="AM16" s="68"/>
      <c r="AN16" s="68"/>
      <c r="AO16" s="69"/>
      <c r="AP16" s="66"/>
      <c r="AQ16" s="68"/>
      <c r="AR16" s="68"/>
      <c r="AS16" s="68"/>
      <c r="AT16" s="69"/>
      <c r="AU16" s="66"/>
      <c r="AV16" s="68"/>
      <c r="AW16" s="68"/>
      <c r="AX16" s="68"/>
      <c r="AY16" s="69"/>
      <c r="AZ16" s="66"/>
      <c r="BA16" s="68"/>
      <c r="BB16" s="68"/>
      <c r="BC16" s="68"/>
      <c r="BD16" s="69"/>
    </row>
    <row r="17" spans="1:56" s="134" customFormat="1" ht="15.5" x14ac:dyDescent="0.35">
      <c r="A17" s="145"/>
      <c r="C17" s="134" t="s">
        <v>262</v>
      </c>
      <c r="D17" s="200">
        <f t="shared" si="1"/>
        <v>45</v>
      </c>
      <c r="E17" s="317"/>
      <c r="F17" s="317"/>
      <c r="G17" s="68"/>
      <c r="H17" s="68"/>
      <c r="I17" s="68"/>
      <c r="J17" s="68"/>
      <c r="K17" s="69"/>
      <c r="L17" s="66"/>
      <c r="M17" s="68"/>
      <c r="N17" s="68"/>
      <c r="O17" s="68"/>
      <c r="P17" s="69"/>
      <c r="Q17" s="66"/>
      <c r="R17" s="68"/>
      <c r="S17" s="68"/>
      <c r="T17" s="68"/>
      <c r="U17" s="69"/>
      <c r="V17" s="66"/>
      <c r="W17" s="68"/>
      <c r="X17" s="68"/>
      <c r="Y17" s="68"/>
      <c r="Z17" s="69"/>
      <c r="AA17" s="66"/>
      <c r="AB17" s="68"/>
      <c r="AC17" s="186">
        <v>35977</v>
      </c>
      <c r="AD17" s="68">
        <v>30</v>
      </c>
      <c r="AE17" s="69"/>
      <c r="AF17" s="66"/>
      <c r="AG17" s="68"/>
      <c r="AH17" s="186">
        <v>36192</v>
      </c>
      <c r="AI17" s="68">
        <v>60</v>
      </c>
      <c r="AJ17" s="69"/>
      <c r="AK17" s="66"/>
      <c r="AL17" s="68"/>
      <c r="AM17" s="68"/>
      <c r="AN17" s="68"/>
      <c r="AO17" s="69"/>
      <c r="AP17" s="66"/>
      <c r="AQ17" s="68"/>
      <c r="AR17" s="68"/>
      <c r="AS17" s="68"/>
      <c r="AT17" s="69"/>
      <c r="AU17" s="66"/>
      <c r="AV17" s="68"/>
      <c r="AW17" s="68"/>
      <c r="AX17" s="68"/>
      <c r="AY17" s="69"/>
      <c r="AZ17" s="66"/>
      <c r="BA17" s="68"/>
      <c r="BB17" s="68"/>
      <c r="BC17" s="68"/>
      <c r="BD17" s="69"/>
    </row>
    <row r="18" spans="1:56" s="134" customFormat="1" ht="15.5" x14ac:dyDescent="0.35">
      <c r="A18" s="145"/>
      <c r="C18" s="134" t="s">
        <v>263</v>
      </c>
      <c r="D18" s="200">
        <f t="shared" si="1"/>
        <v>485</v>
      </c>
      <c r="E18" s="317"/>
      <c r="F18" s="317"/>
      <c r="G18" s="68"/>
      <c r="H18" s="68"/>
      <c r="I18" s="68"/>
      <c r="J18" s="68"/>
      <c r="K18" s="69"/>
      <c r="L18" s="66"/>
      <c r="M18" s="68"/>
      <c r="N18" s="68"/>
      <c r="O18" s="68"/>
      <c r="P18" s="69"/>
      <c r="Q18" s="66"/>
      <c r="R18" s="68"/>
      <c r="S18" s="68"/>
      <c r="T18" s="68"/>
      <c r="U18" s="69"/>
      <c r="V18" s="66"/>
      <c r="W18" s="68"/>
      <c r="X18" s="68"/>
      <c r="Y18" s="68"/>
      <c r="Z18" s="69"/>
      <c r="AA18" s="66"/>
      <c r="AB18" s="68"/>
      <c r="AC18" s="186">
        <v>35977</v>
      </c>
      <c r="AD18" s="68">
        <v>820</v>
      </c>
      <c r="AE18" s="69"/>
      <c r="AF18" s="66"/>
      <c r="AG18" s="68"/>
      <c r="AH18" s="186">
        <v>36192</v>
      </c>
      <c r="AI18" s="68">
        <v>150</v>
      </c>
      <c r="AJ18" s="69"/>
      <c r="AK18" s="66"/>
      <c r="AL18" s="68"/>
      <c r="AM18" s="68"/>
      <c r="AN18" s="68"/>
      <c r="AO18" s="69"/>
      <c r="AP18" s="66"/>
      <c r="AQ18" s="68"/>
      <c r="AR18" s="68"/>
      <c r="AS18" s="68"/>
      <c r="AT18" s="69"/>
      <c r="AU18" s="66"/>
      <c r="AV18" s="68"/>
      <c r="AW18" s="68"/>
      <c r="AX18" s="68"/>
      <c r="AY18" s="69"/>
      <c r="AZ18" s="66"/>
      <c r="BA18" s="68"/>
      <c r="BB18" s="68"/>
      <c r="BC18" s="68"/>
      <c r="BD18" s="69"/>
    </row>
    <row r="19" spans="1:56" s="135" customFormat="1" ht="15.5" x14ac:dyDescent="0.35">
      <c r="A19" s="146" t="s">
        <v>256</v>
      </c>
      <c r="B19" s="135" t="s">
        <v>266</v>
      </c>
      <c r="C19" s="135" t="s">
        <v>267</v>
      </c>
      <c r="D19" s="201">
        <f>AVERAGE(AD19,AI19)</f>
        <v>130</v>
      </c>
      <c r="E19" s="316">
        <f>MAX(D19:D23)</f>
        <v>130</v>
      </c>
      <c r="F19" s="316">
        <f>1500000/E19</f>
        <v>11538.461538461539</v>
      </c>
      <c r="G19" s="76"/>
      <c r="H19" s="76"/>
      <c r="I19" s="76"/>
      <c r="J19" s="76"/>
      <c r="K19" s="77"/>
      <c r="L19" s="74"/>
      <c r="M19" s="76"/>
      <c r="N19" s="76"/>
      <c r="O19" s="76"/>
      <c r="P19" s="77"/>
      <c r="Q19" s="74"/>
      <c r="R19" s="76"/>
      <c r="S19" s="76"/>
      <c r="T19" s="76"/>
      <c r="U19" s="77"/>
      <c r="V19" s="74"/>
      <c r="W19" s="76"/>
      <c r="X19" s="76"/>
      <c r="Y19" s="76"/>
      <c r="Z19" s="77"/>
      <c r="AA19" s="74"/>
      <c r="AB19" s="76"/>
      <c r="AC19" s="188">
        <v>35977</v>
      </c>
      <c r="AD19" s="76">
        <v>200</v>
      </c>
      <c r="AE19" s="77"/>
      <c r="AF19" s="74"/>
      <c r="AG19" s="76"/>
      <c r="AH19" s="188">
        <v>36192</v>
      </c>
      <c r="AI19" s="76">
        <v>60</v>
      </c>
      <c r="AJ19" s="77"/>
      <c r="AK19" s="74"/>
      <c r="AL19" s="76"/>
      <c r="AM19" s="76"/>
      <c r="AN19" s="76"/>
      <c r="AO19" s="77"/>
      <c r="AP19" s="74"/>
      <c r="AQ19" s="76"/>
      <c r="AR19" s="76"/>
      <c r="AS19" s="76"/>
      <c r="AT19" s="77"/>
      <c r="AU19" s="74"/>
      <c r="AV19" s="76"/>
      <c r="AW19" s="76"/>
      <c r="AX19" s="76"/>
      <c r="AY19" s="77"/>
      <c r="AZ19" s="74"/>
      <c r="BA19" s="76"/>
      <c r="BB19" s="76"/>
      <c r="BC19" s="76"/>
      <c r="BD19" s="77"/>
    </row>
    <row r="20" spans="1:56" s="135" customFormat="1" ht="15.5" x14ac:dyDescent="0.35">
      <c r="A20" s="146"/>
      <c r="C20" s="135" t="s">
        <v>268</v>
      </c>
      <c r="D20" s="201">
        <f t="shared" ref="D20:D21" si="2">AVERAGE(AD20,AI20)</f>
        <v>90</v>
      </c>
      <c r="E20" s="316"/>
      <c r="F20" s="316"/>
      <c r="G20" s="76"/>
      <c r="H20" s="76"/>
      <c r="I20" s="76"/>
      <c r="J20" s="76"/>
      <c r="K20" s="77"/>
      <c r="L20" s="74"/>
      <c r="M20" s="76"/>
      <c r="N20" s="76"/>
      <c r="O20" s="76"/>
      <c r="P20" s="77"/>
      <c r="Q20" s="74"/>
      <c r="R20" s="76"/>
      <c r="S20" s="76"/>
      <c r="T20" s="76"/>
      <c r="U20" s="77"/>
      <c r="V20" s="74"/>
      <c r="W20" s="76"/>
      <c r="X20" s="76"/>
      <c r="Y20" s="76"/>
      <c r="Z20" s="77"/>
      <c r="AA20" s="74"/>
      <c r="AB20" s="76"/>
      <c r="AC20" s="188">
        <v>35977</v>
      </c>
      <c r="AD20" s="76">
        <v>140</v>
      </c>
      <c r="AE20" s="77"/>
      <c r="AF20" s="74"/>
      <c r="AG20" s="76"/>
      <c r="AH20" s="188">
        <v>36192</v>
      </c>
      <c r="AI20" s="76">
        <v>40</v>
      </c>
      <c r="AJ20" s="77"/>
      <c r="AK20" s="74"/>
      <c r="AL20" s="76"/>
      <c r="AM20" s="76"/>
      <c r="AN20" s="76"/>
      <c r="AO20" s="77"/>
      <c r="AP20" s="74"/>
      <c r="AQ20" s="76"/>
      <c r="AR20" s="76"/>
      <c r="AS20" s="76"/>
      <c r="AT20" s="77"/>
      <c r="AU20" s="74"/>
      <c r="AV20" s="76"/>
      <c r="AW20" s="76"/>
      <c r="AX20" s="76"/>
      <c r="AY20" s="77"/>
      <c r="AZ20" s="74"/>
      <c r="BA20" s="76"/>
      <c r="BB20" s="76"/>
      <c r="BC20" s="76"/>
      <c r="BD20" s="77"/>
    </row>
    <row r="21" spans="1:56" s="135" customFormat="1" ht="15.5" x14ac:dyDescent="0.35">
      <c r="A21" s="146"/>
      <c r="B21" s="185"/>
      <c r="C21" s="187" t="s">
        <v>269</v>
      </c>
      <c r="D21" s="201">
        <f t="shared" si="2"/>
        <v>75</v>
      </c>
      <c r="E21" s="316"/>
      <c r="F21" s="316"/>
      <c r="G21" s="76"/>
      <c r="H21" s="76"/>
      <c r="I21" s="76"/>
      <c r="J21" s="76"/>
      <c r="K21" s="77"/>
      <c r="L21" s="74"/>
      <c r="M21" s="76"/>
      <c r="N21" s="76"/>
      <c r="O21" s="76"/>
      <c r="P21" s="77"/>
      <c r="Q21" s="74"/>
      <c r="R21" s="76"/>
      <c r="S21" s="76"/>
      <c r="T21" s="76"/>
      <c r="U21" s="77"/>
      <c r="V21" s="74"/>
      <c r="W21" s="76"/>
      <c r="X21" s="76"/>
      <c r="Y21" s="76"/>
      <c r="Z21" s="77"/>
      <c r="AA21" s="74"/>
      <c r="AB21" s="76"/>
      <c r="AC21" s="188">
        <v>35977</v>
      </c>
      <c r="AD21" s="76">
        <v>90</v>
      </c>
      <c r="AE21" s="77"/>
      <c r="AF21" s="74"/>
      <c r="AG21" s="76"/>
      <c r="AH21" s="188">
        <v>36192</v>
      </c>
      <c r="AI21" s="76">
        <v>60</v>
      </c>
      <c r="AJ21" s="77"/>
      <c r="AK21" s="74"/>
      <c r="AL21" s="76"/>
      <c r="AM21" s="76"/>
      <c r="AN21" s="76"/>
      <c r="AO21" s="77"/>
      <c r="AP21" s="74"/>
      <c r="AQ21" s="76"/>
      <c r="AR21" s="76"/>
      <c r="AS21" s="76"/>
      <c r="AT21" s="77"/>
      <c r="AU21" s="74"/>
      <c r="AV21" s="76"/>
      <c r="AW21" s="76"/>
      <c r="AX21" s="76"/>
      <c r="AY21" s="77"/>
      <c r="AZ21" s="74"/>
      <c r="BA21" s="76"/>
      <c r="BB21" s="76"/>
      <c r="BC21" s="76"/>
      <c r="BD21" s="77"/>
    </row>
    <row r="22" spans="1:56" s="135" customFormat="1" ht="15.5" x14ac:dyDescent="0.35">
      <c r="A22" s="146"/>
      <c r="B22" s="185"/>
      <c r="C22" s="187" t="s">
        <v>270</v>
      </c>
      <c r="D22" s="201">
        <f>AVERAGE(AD22,AI22,AN22)</f>
        <v>55</v>
      </c>
      <c r="E22" s="316"/>
      <c r="F22" s="316"/>
      <c r="G22" s="76"/>
      <c r="H22" s="76"/>
      <c r="I22" s="76"/>
      <c r="J22" s="76"/>
      <c r="K22" s="77"/>
      <c r="L22" s="74"/>
      <c r="M22" s="76"/>
      <c r="N22" s="76"/>
      <c r="O22" s="76"/>
      <c r="P22" s="77"/>
      <c r="Q22" s="74"/>
      <c r="R22" s="76"/>
      <c r="S22" s="76"/>
      <c r="T22" s="76"/>
      <c r="U22" s="77"/>
      <c r="V22" s="74"/>
      <c r="W22" s="76"/>
      <c r="X22" s="76"/>
      <c r="Y22" s="76"/>
      <c r="Z22" s="77"/>
      <c r="AA22" s="74"/>
      <c r="AB22" s="76"/>
      <c r="AC22" s="188">
        <v>35977</v>
      </c>
      <c r="AD22" s="76">
        <v>80</v>
      </c>
      <c r="AE22" s="77"/>
      <c r="AF22" s="74"/>
      <c r="AG22" s="76"/>
      <c r="AH22" s="188">
        <v>36192</v>
      </c>
      <c r="AI22" s="76">
        <v>40</v>
      </c>
      <c r="AJ22" s="77"/>
      <c r="AK22" s="74">
        <v>4044966</v>
      </c>
      <c r="AL22" s="75">
        <v>42527</v>
      </c>
      <c r="AM22" s="75">
        <v>42566</v>
      </c>
      <c r="AN22" s="76">
        <v>45</v>
      </c>
      <c r="AO22" s="77"/>
      <c r="AP22" s="74"/>
      <c r="AQ22" s="76"/>
      <c r="AR22" s="76"/>
      <c r="AS22" s="76"/>
      <c r="AT22" s="77"/>
      <c r="AU22" s="74"/>
      <c r="AV22" s="76"/>
      <c r="AW22" s="76"/>
      <c r="AX22" s="76"/>
      <c r="AY22" s="77"/>
      <c r="AZ22" s="74"/>
      <c r="BA22" s="76"/>
      <c r="BB22" s="76"/>
      <c r="BC22" s="76"/>
      <c r="BD22" s="77"/>
    </row>
    <row r="23" spans="1:56" s="135" customFormat="1" ht="15.5" x14ac:dyDescent="0.35">
      <c r="A23" s="146"/>
      <c r="B23" s="185"/>
      <c r="C23" s="187" t="s">
        <v>281</v>
      </c>
      <c r="D23" s="201">
        <f>AVERAGE(AN23)</f>
        <v>130</v>
      </c>
      <c r="E23" s="316"/>
      <c r="F23" s="316"/>
      <c r="G23" s="76"/>
      <c r="H23" s="76"/>
      <c r="I23" s="76"/>
      <c r="J23" s="76"/>
      <c r="K23" s="77"/>
      <c r="L23" s="74"/>
      <c r="M23" s="76"/>
      <c r="N23" s="76"/>
      <c r="O23" s="76"/>
      <c r="P23" s="77"/>
      <c r="Q23" s="74"/>
      <c r="R23" s="76"/>
      <c r="S23" s="76"/>
      <c r="T23" s="76"/>
      <c r="U23" s="77"/>
      <c r="V23" s="74"/>
      <c r="W23" s="76"/>
      <c r="X23" s="76"/>
      <c r="Y23" s="76"/>
      <c r="Z23" s="77"/>
      <c r="AA23" s="74"/>
      <c r="AB23" s="76"/>
      <c r="AC23" s="188"/>
      <c r="AD23" s="76"/>
      <c r="AE23" s="77"/>
      <c r="AF23" s="74"/>
      <c r="AG23" s="76"/>
      <c r="AH23" s="188"/>
      <c r="AI23" s="76"/>
      <c r="AJ23" s="77"/>
      <c r="AK23" s="74">
        <v>4054988</v>
      </c>
      <c r="AL23" s="75">
        <v>42527</v>
      </c>
      <c r="AM23" s="75">
        <v>42566</v>
      </c>
      <c r="AN23" s="76">
        <v>130</v>
      </c>
      <c r="AO23" s="77"/>
      <c r="AP23" s="74"/>
      <c r="AQ23" s="76"/>
      <c r="AR23" s="76"/>
      <c r="AS23" s="76"/>
      <c r="AT23" s="77"/>
      <c r="AU23" s="74"/>
      <c r="AV23" s="76"/>
      <c r="AW23" s="76"/>
      <c r="AX23" s="76"/>
      <c r="AY23" s="77"/>
      <c r="AZ23" s="74"/>
      <c r="BA23" s="76"/>
      <c r="BB23" s="76"/>
      <c r="BC23" s="76"/>
      <c r="BD23" s="77"/>
    </row>
    <row r="24" spans="1:56" s="134" customFormat="1" ht="15.5" x14ac:dyDescent="0.35">
      <c r="A24" s="145" t="s">
        <v>256</v>
      </c>
      <c r="B24" s="189" t="s">
        <v>271</v>
      </c>
      <c r="C24" s="189" t="s">
        <v>272</v>
      </c>
      <c r="D24" s="200">
        <f>AVERAGE(AD24,AI24)</f>
        <v>225</v>
      </c>
      <c r="E24" s="317">
        <f>MAX(D24:D27)</f>
        <v>345</v>
      </c>
      <c r="F24" s="317">
        <f>1500000/E24</f>
        <v>4347.826086956522</v>
      </c>
      <c r="G24" s="68"/>
      <c r="H24" s="68"/>
      <c r="I24" s="68"/>
      <c r="J24" s="68"/>
      <c r="K24" s="69"/>
      <c r="L24" s="66"/>
      <c r="M24" s="68"/>
      <c r="N24" s="68"/>
      <c r="O24" s="68"/>
      <c r="P24" s="69"/>
      <c r="Q24" s="66"/>
      <c r="R24" s="68"/>
      <c r="S24" s="68"/>
      <c r="T24" s="68"/>
      <c r="U24" s="69"/>
      <c r="V24" s="66"/>
      <c r="W24" s="68"/>
      <c r="X24" s="68"/>
      <c r="Y24" s="68"/>
      <c r="Z24" s="69"/>
      <c r="AA24" s="66"/>
      <c r="AB24" s="68"/>
      <c r="AC24" s="186">
        <v>35977</v>
      </c>
      <c r="AD24" s="68">
        <v>330</v>
      </c>
      <c r="AE24" s="69"/>
      <c r="AF24" s="66"/>
      <c r="AG24" s="68"/>
      <c r="AH24" s="186">
        <v>36192</v>
      </c>
      <c r="AI24" s="68">
        <v>120</v>
      </c>
      <c r="AJ24" s="69"/>
      <c r="AK24" s="66"/>
      <c r="AL24" s="68"/>
      <c r="AM24" s="68"/>
      <c r="AN24" s="68"/>
      <c r="AO24" s="69"/>
      <c r="AP24" s="66"/>
      <c r="AQ24" s="68"/>
      <c r="AR24" s="68"/>
      <c r="AS24" s="68"/>
      <c r="AT24" s="69"/>
      <c r="AU24" s="66"/>
      <c r="AV24" s="68"/>
      <c r="AW24" s="68"/>
      <c r="AX24" s="68"/>
      <c r="AY24" s="69"/>
      <c r="AZ24" s="66"/>
      <c r="BA24" s="68"/>
      <c r="BB24" s="68"/>
      <c r="BC24" s="68"/>
      <c r="BD24" s="69"/>
    </row>
    <row r="25" spans="1:56" s="134" customFormat="1" ht="15.5" x14ac:dyDescent="0.35">
      <c r="A25" s="145"/>
      <c r="B25" s="6"/>
      <c r="C25" s="189" t="s">
        <v>273</v>
      </c>
      <c r="D25" s="200">
        <f t="shared" ref="D25:D27" si="3">AVERAGE(AD25,AI25)</f>
        <v>250</v>
      </c>
      <c r="E25" s="317"/>
      <c r="F25" s="317"/>
      <c r="G25" s="68"/>
      <c r="H25" s="68"/>
      <c r="I25" s="68"/>
      <c r="J25" s="68"/>
      <c r="K25" s="69"/>
      <c r="L25" s="66"/>
      <c r="M25" s="68"/>
      <c r="N25" s="68"/>
      <c r="O25" s="68"/>
      <c r="P25" s="69"/>
      <c r="Q25" s="66"/>
      <c r="R25" s="68"/>
      <c r="S25" s="68"/>
      <c r="T25" s="68"/>
      <c r="U25" s="69"/>
      <c r="V25" s="66"/>
      <c r="W25" s="68"/>
      <c r="X25" s="68"/>
      <c r="Y25" s="68"/>
      <c r="Z25" s="69"/>
      <c r="AA25" s="66"/>
      <c r="AB25" s="68"/>
      <c r="AC25" s="186">
        <v>35977</v>
      </c>
      <c r="AD25" s="68">
        <v>190</v>
      </c>
      <c r="AE25" s="69"/>
      <c r="AF25" s="66"/>
      <c r="AG25" s="68"/>
      <c r="AH25" s="186">
        <v>36192</v>
      </c>
      <c r="AI25" s="68">
        <v>310</v>
      </c>
      <c r="AJ25" s="69"/>
      <c r="AK25" s="66"/>
      <c r="AL25" s="68"/>
      <c r="AM25" s="68"/>
      <c r="AN25" s="68"/>
      <c r="AO25" s="69"/>
      <c r="AP25" s="66"/>
      <c r="AQ25" s="68"/>
      <c r="AR25" s="68"/>
      <c r="AS25" s="68"/>
      <c r="AT25" s="69"/>
      <c r="AU25" s="66"/>
      <c r="AV25" s="68"/>
      <c r="AW25" s="68"/>
      <c r="AX25" s="68"/>
      <c r="AY25" s="69"/>
      <c r="AZ25" s="66"/>
      <c r="BA25" s="68"/>
      <c r="BB25" s="68"/>
      <c r="BC25" s="68"/>
      <c r="BD25" s="69"/>
    </row>
    <row r="26" spans="1:56" s="134" customFormat="1" ht="15.5" x14ac:dyDescent="0.35">
      <c r="A26" s="145"/>
      <c r="B26" s="6"/>
      <c r="C26" s="189" t="s">
        <v>274</v>
      </c>
      <c r="D26" s="200">
        <f t="shared" si="3"/>
        <v>345</v>
      </c>
      <c r="E26" s="317"/>
      <c r="F26" s="317"/>
      <c r="G26" s="68"/>
      <c r="H26" s="68"/>
      <c r="I26" s="68"/>
      <c r="J26" s="68"/>
      <c r="K26" s="69"/>
      <c r="L26" s="66"/>
      <c r="M26" s="68"/>
      <c r="N26" s="68"/>
      <c r="O26" s="68"/>
      <c r="P26" s="69"/>
      <c r="Q26" s="66"/>
      <c r="R26" s="68"/>
      <c r="S26" s="68"/>
      <c r="T26" s="68"/>
      <c r="U26" s="69"/>
      <c r="V26" s="66"/>
      <c r="W26" s="68"/>
      <c r="X26" s="68"/>
      <c r="Y26" s="68"/>
      <c r="Z26" s="69"/>
      <c r="AA26" s="66"/>
      <c r="AB26" s="68"/>
      <c r="AC26" s="186">
        <v>35977</v>
      </c>
      <c r="AD26" s="68">
        <v>510</v>
      </c>
      <c r="AE26" s="69"/>
      <c r="AF26" s="66"/>
      <c r="AG26" s="68"/>
      <c r="AH26" s="186">
        <v>36192</v>
      </c>
      <c r="AI26" s="68">
        <v>180</v>
      </c>
      <c r="AJ26" s="69"/>
      <c r="AK26" s="66"/>
      <c r="AL26" s="68"/>
      <c r="AM26" s="68"/>
      <c r="AN26" s="68"/>
      <c r="AO26" s="69"/>
      <c r="AP26" s="66"/>
      <c r="AQ26" s="68"/>
      <c r="AR26" s="68"/>
      <c r="AS26" s="68"/>
      <c r="AT26" s="69"/>
      <c r="AU26" s="66"/>
      <c r="AV26" s="68"/>
      <c r="AW26" s="68"/>
      <c r="AX26" s="68"/>
      <c r="AY26" s="69"/>
      <c r="AZ26" s="66"/>
      <c r="BA26" s="68"/>
      <c r="BB26" s="68"/>
      <c r="BC26" s="68"/>
      <c r="BD26" s="69"/>
    </row>
    <row r="27" spans="1:56" s="134" customFormat="1" ht="15.5" x14ac:dyDescent="0.35">
      <c r="A27" s="145"/>
      <c r="B27" s="6"/>
      <c r="C27" s="189" t="s">
        <v>247</v>
      </c>
      <c r="D27" s="200">
        <f t="shared" si="3"/>
        <v>165</v>
      </c>
      <c r="E27" s="317"/>
      <c r="F27" s="317"/>
      <c r="G27" s="68"/>
      <c r="H27" s="68"/>
      <c r="I27" s="68"/>
      <c r="J27" s="68"/>
      <c r="K27" s="69"/>
      <c r="L27" s="66"/>
      <c r="M27" s="68"/>
      <c r="N27" s="68"/>
      <c r="O27" s="68"/>
      <c r="P27" s="69"/>
      <c r="Q27" s="66"/>
      <c r="R27" s="68"/>
      <c r="S27" s="68"/>
      <c r="T27" s="68"/>
      <c r="U27" s="69"/>
      <c r="V27" s="66"/>
      <c r="W27" s="68"/>
      <c r="X27" s="68"/>
      <c r="Y27" s="68"/>
      <c r="Z27" s="69"/>
      <c r="AA27" s="66"/>
      <c r="AB27" s="68"/>
      <c r="AC27" s="186">
        <v>35977</v>
      </c>
      <c r="AD27" s="68">
        <v>150</v>
      </c>
      <c r="AE27" s="69"/>
      <c r="AF27" s="66"/>
      <c r="AG27" s="68"/>
      <c r="AH27" s="186">
        <v>36192</v>
      </c>
      <c r="AI27" s="68">
        <v>180</v>
      </c>
      <c r="AJ27" s="69"/>
      <c r="AK27" s="66"/>
      <c r="AL27" s="68"/>
      <c r="AM27" s="68"/>
      <c r="AN27" s="68"/>
      <c r="AO27" s="69"/>
      <c r="AP27" s="66"/>
      <c r="AQ27" s="68"/>
      <c r="AR27" s="68"/>
      <c r="AS27" s="68"/>
      <c r="AT27" s="69"/>
      <c r="AU27" s="66"/>
      <c r="AV27" s="68"/>
      <c r="AW27" s="68"/>
      <c r="AX27" s="68"/>
      <c r="AY27" s="69"/>
      <c r="AZ27" s="66"/>
      <c r="BA27" s="68"/>
      <c r="BB27" s="68"/>
      <c r="BC27" s="68"/>
      <c r="BD27" s="69"/>
    </row>
    <row r="28" spans="1:56" s="135" customFormat="1" ht="15.5" x14ac:dyDescent="0.35">
      <c r="A28" s="146" t="s">
        <v>256</v>
      </c>
      <c r="B28" s="187" t="s">
        <v>275</v>
      </c>
      <c r="C28" s="187" t="s">
        <v>276</v>
      </c>
      <c r="D28" s="201">
        <f>AVERAGE(J28,O28,T28,Y28,AD28,AI28,AN28,AS28,AX28,BC28)</f>
        <v>90</v>
      </c>
      <c r="E28" s="316">
        <f>MAX(D28:D40)</f>
        <v>10000</v>
      </c>
      <c r="F28" s="316">
        <f>1500000/E28</f>
        <v>150</v>
      </c>
      <c r="G28" s="76"/>
      <c r="H28" s="76"/>
      <c r="I28" s="76"/>
      <c r="J28" s="76"/>
      <c r="K28" s="77"/>
      <c r="L28" s="74"/>
      <c r="M28" s="76"/>
      <c r="N28" s="76"/>
      <c r="O28" s="76"/>
      <c r="P28" s="77"/>
      <c r="Q28" s="74"/>
      <c r="R28" s="76"/>
      <c r="S28" s="76"/>
      <c r="T28" s="76"/>
      <c r="U28" s="77"/>
      <c r="V28" s="74"/>
      <c r="W28" s="76"/>
      <c r="X28" s="76"/>
      <c r="Y28" s="76"/>
      <c r="Z28" s="77"/>
      <c r="AA28" s="74"/>
      <c r="AB28" s="76"/>
      <c r="AC28" s="188">
        <v>35977</v>
      </c>
      <c r="AD28" s="76">
        <v>80</v>
      </c>
      <c r="AE28" s="77"/>
      <c r="AF28" s="74"/>
      <c r="AG28" s="76"/>
      <c r="AH28" s="188">
        <v>36192</v>
      </c>
      <c r="AI28" s="76">
        <v>100</v>
      </c>
      <c r="AJ28" s="77"/>
      <c r="AK28" s="74"/>
      <c r="AL28" s="76"/>
      <c r="AM28" s="76"/>
      <c r="AN28" s="76"/>
      <c r="AO28" s="77"/>
      <c r="AP28" s="74"/>
      <c r="AQ28" s="75"/>
      <c r="AR28" s="75"/>
      <c r="AS28" s="76"/>
      <c r="AT28" s="77">
        <v>20</v>
      </c>
      <c r="AU28" s="74"/>
      <c r="AV28" s="76"/>
      <c r="AW28" s="76"/>
      <c r="AX28" s="76"/>
      <c r="AY28" s="77"/>
      <c r="AZ28" s="74"/>
      <c r="BA28" s="76"/>
      <c r="BB28" s="76"/>
      <c r="BC28" s="76"/>
      <c r="BD28" s="77"/>
    </row>
    <row r="29" spans="1:56" s="135" customFormat="1" ht="15.5" x14ac:dyDescent="0.35">
      <c r="A29" s="146"/>
      <c r="B29" s="185"/>
      <c r="C29" s="187" t="s">
        <v>277</v>
      </c>
      <c r="D29" s="201">
        <f t="shared" ref="D29:D40" si="4">AVERAGE(J29,O29,T29,Y29,AD29,AI29,AN29,AS29,AX29,BC29)</f>
        <v>68</v>
      </c>
      <c r="E29" s="316"/>
      <c r="F29" s="316"/>
      <c r="G29" s="76"/>
      <c r="H29" s="76"/>
      <c r="I29" s="76"/>
      <c r="J29" s="76"/>
      <c r="K29" s="77"/>
      <c r="L29" s="74"/>
      <c r="M29" s="76"/>
      <c r="N29" s="76"/>
      <c r="O29" s="76"/>
      <c r="P29" s="77"/>
      <c r="Q29" s="74"/>
      <c r="R29" s="76"/>
      <c r="S29" s="76"/>
      <c r="T29" s="76"/>
      <c r="U29" s="77"/>
      <c r="V29" s="74"/>
      <c r="W29" s="76"/>
      <c r="X29" s="76"/>
      <c r="Y29" s="76"/>
      <c r="Z29" s="77"/>
      <c r="AA29" s="74"/>
      <c r="AB29" s="76"/>
      <c r="AC29" s="188">
        <v>35977</v>
      </c>
      <c r="AD29" s="76">
        <v>80</v>
      </c>
      <c r="AE29" s="77"/>
      <c r="AF29" s="74"/>
      <c r="AG29" s="76"/>
      <c r="AH29" s="188">
        <v>36192</v>
      </c>
      <c r="AI29" s="76">
        <v>70</v>
      </c>
      <c r="AJ29" s="77"/>
      <c r="AK29" s="74">
        <v>4054922</v>
      </c>
      <c r="AL29" s="190">
        <v>42527</v>
      </c>
      <c r="AM29" s="190">
        <v>42566</v>
      </c>
      <c r="AN29" s="76">
        <v>52</v>
      </c>
      <c r="AO29" s="77"/>
      <c r="AP29" s="74">
        <v>4060072</v>
      </c>
      <c r="AQ29" s="75">
        <v>42751</v>
      </c>
      <c r="AR29" s="75">
        <v>42788</v>
      </c>
      <c r="AS29" s="76">
        <v>70</v>
      </c>
      <c r="AT29" s="77"/>
      <c r="AU29" s="74"/>
      <c r="AV29" s="76"/>
      <c r="AW29" s="76"/>
      <c r="AX29" s="76"/>
      <c r="AY29" s="77"/>
      <c r="AZ29" s="74"/>
      <c r="BA29" s="76"/>
      <c r="BB29" s="76"/>
      <c r="BC29" s="76"/>
      <c r="BD29" s="77"/>
    </row>
    <row r="30" spans="1:56" s="135" customFormat="1" ht="15.5" x14ac:dyDescent="0.35">
      <c r="A30" s="146"/>
      <c r="B30" s="185"/>
      <c r="C30" s="187" t="s">
        <v>278</v>
      </c>
      <c r="D30" s="201">
        <f t="shared" si="4"/>
        <v>60</v>
      </c>
      <c r="E30" s="316"/>
      <c r="F30" s="316"/>
      <c r="G30" s="76"/>
      <c r="H30" s="76"/>
      <c r="I30" s="76"/>
      <c r="J30" s="76"/>
      <c r="K30" s="77"/>
      <c r="L30" s="74"/>
      <c r="M30" s="76"/>
      <c r="N30" s="76"/>
      <c r="O30" s="76"/>
      <c r="P30" s="77"/>
      <c r="Q30" s="74"/>
      <c r="R30" s="76"/>
      <c r="S30" s="76"/>
      <c r="T30" s="76"/>
      <c r="U30" s="77"/>
      <c r="V30" s="74"/>
      <c r="W30" s="76"/>
      <c r="X30" s="76"/>
      <c r="Y30" s="76"/>
      <c r="Z30" s="77"/>
      <c r="AA30" s="74"/>
      <c r="AB30" s="76"/>
      <c r="AC30" s="188">
        <v>35977</v>
      </c>
      <c r="AD30" s="76">
        <v>60</v>
      </c>
      <c r="AE30" s="77"/>
      <c r="AF30" s="74"/>
      <c r="AG30" s="76"/>
      <c r="AH30" s="188">
        <v>36192</v>
      </c>
      <c r="AI30" s="76" t="s">
        <v>80</v>
      </c>
      <c r="AJ30" s="77"/>
      <c r="AK30" s="74"/>
      <c r="AL30" s="76"/>
      <c r="AM30" s="76"/>
      <c r="AN30" s="76"/>
      <c r="AO30" s="77"/>
      <c r="AP30" s="74"/>
      <c r="AQ30" s="75"/>
      <c r="AR30" s="75"/>
      <c r="AS30" s="76"/>
      <c r="AT30" s="77"/>
      <c r="AU30" s="74"/>
      <c r="AV30" s="76"/>
      <c r="AW30" s="76"/>
      <c r="AX30" s="76"/>
      <c r="AY30" s="77"/>
      <c r="AZ30" s="74"/>
      <c r="BA30" s="76"/>
      <c r="BB30" s="76"/>
      <c r="BC30" s="76"/>
      <c r="BD30" s="77"/>
    </row>
    <row r="31" spans="1:56" s="135" customFormat="1" ht="15.5" x14ac:dyDescent="0.35">
      <c r="A31" s="146"/>
      <c r="B31" s="185"/>
      <c r="C31" s="187" t="s">
        <v>279</v>
      </c>
      <c r="D31" s="201">
        <f t="shared" si="4"/>
        <v>50</v>
      </c>
      <c r="E31" s="316"/>
      <c r="F31" s="316"/>
      <c r="G31" s="76"/>
      <c r="H31" s="76"/>
      <c r="I31" s="76"/>
      <c r="J31" s="76"/>
      <c r="K31" s="77"/>
      <c r="L31" s="74"/>
      <c r="M31" s="76"/>
      <c r="N31" s="76"/>
      <c r="O31" s="76"/>
      <c r="P31" s="77"/>
      <c r="Q31" s="74"/>
      <c r="R31" s="76"/>
      <c r="S31" s="76"/>
      <c r="T31" s="76"/>
      <c r="U31" s="77"/>
      <c r="V31" s="74"/>
      <c r="W31" s="76"/>
      <c r="X31" s="76"/>
      <c r="Y31" s="76"/>
      <c r="Z31" s="77"/>
      <c r="AA31" s="74"/>
      <c r="AB31" s="76"/>
      <c r="AC31" s="188">
        <v>35977</v>
      </c>
      <c r="AD31" s="76">
        <v>40</v>
      </c>
      <c r="AE31" s="77"/>
      <c r="AF31" s="74"/>
      <c r="AG31" s="76"/>
      <c r="AH31" s="188">
        <v>36192</v>
      </c>
      <c r="AI31" s="76">
        <v>60</v>
      </c>
      <c r="AJ31" s="77"/>
      <c r="AK31" s="74"/>
      <c r="AL31" s="76"/>
      <c r="AM31" s="76"/>
      <c r="AN31" s="76"/>
      <c r="AO31" s="77"/>
      <c r="AP31" s="74"/>
      <c r="AQ31" s="75"/>
      <c r="AR31" s="75"/>
      <c r="AS31" s="76"/>
      <c r="AT31" s="77"/>
      <c r="AU31" s="74"/>
      <c r="AV31" s="76"/>
      <c r="AW31" s="76"/>
      <c r="AX31" s="76"/>
      <c r="AY31" s="77"/>
      <c r="AZ31" s="74"/>
      <c r="BA31" s="76"/>
      <c r="BB31" s="76"/>
      <c r="BC31" s="76"/>
      <c r="BD31" s="77"/>
    </row>
    <row r="32" spans="1:56" s="135" customFormat="1" ht="15.5" x14ac:dyDescent="0.35">
      <c r="A32" s="146"/>
      <c r="B32" s="185"/>
      <c r="C32" s="187" t="s">
        <v>302</v>
      </c>
      <c r="D32" s="201">
        <f t="shared" si="4"/>
        <v>59</v>
      </c>
      <c r="E32" s="316"/>
      <c r="F32" s="316"/>
      <c r="G32" s="76"/>
      <c r="H32" s="76"/>
      <c r="I32" s="76"/>
      <c r="J32" s="76"/>
      <c r="K32" s="77"/>
      <c r="L32" s="74"/>
      <c r="M32" s="76"/>
      <c r="N32" s="76"/>
      <c r="O32" s="76"/>
      <c r="P32" s="77"/>
      <c r="Q32" s="74"/>
      <c r="R32" s="76"/>
      <c r="S32" s="76"/>
      <c r="T32" s="76"/>
      <c r="U32" s="77"/>
      <c r="V32" s="74"/>
      <c r="W32" s="76"/>
      <c r="X32" s="76"/>
      <c r="Y32" s="76"/>
      <c r="Z32" s="77"/>
      <c r="AA32" s="74"/>
      <c r="AB32" s="76"/>
      <c r="AC32" s="188"/>
      <c r="AD32" s="76"/>
      <c r="AE32" s="77"/>
      <c r="AF32" s="74"/>
      <c r="AG32" s="76"/>
      <c r="AH32" s="188"/>
      <c r="AI32" s="76"/>
      <c r="AJ32" s="77"/>
      <c r="AK32" s="74">
        <v>4054905</v>
      </c>
      <c r="AL32" s="190">
        <v>42527</v>
      </c>
      <c r="AM32" s="190">
        <v>42566</v>
      </c>
      <c r="AN32" s="76">
        <v>39</v>
      </c>
      <c r="AO32" s="77"/>
      <c r="AP32" s="74">
        <v>4060024</v>
      </c>
      <c r="AQ32" s="75">
        <v>42751</v>
      </c>
      <c r="AR32" s="75">
        <v>42788</v>
      </c>
      <c r="AS32" s="76">
        <v>79</v>
      </c>
      <c r="AT32" s="77"/>
      <c r="AU32" s="74"/>
      <c r="AV32" s="76"/>
      <c r="AW32" s="76"/>
      <c r="AX32" s="76"/>
      <c r="AY32" s="77"/>
      <c r="AZ32" s="74"/>
      <c r="BA32" s="76"/>
      <c r="BB32" s="76"/>
      <c r="BC32" s="76"/>
      <c r="BD32" s="77"/>
    </row>
    <row r="33" spans="1:56" s="135" customFormat="1" ht="15.5" x14ac:dyDescent="0.35">
      <c r="A33" s="146"/>
      <c r="B33" s="185"/>
      <c r="C33" s="187" t="s">
        <v>303</v>
      </c>
      <c r="D33" s="201">
        <f t="shared" si="4"/>
        <v>10000</v>
      </c>
      <c r="E33" s="316"/>
      <c r="F33" s="316"/>
      <c r="G33" s="76"/>
      <c r="H33" s="76"/>
      <c r="I33" s="76"/>
      <c r="J33" s="76"/>
      <c r="K33" s="77"/>
      <c r="L33" s="74"/>
      <c r="M33" s="76"/>
      <c r="N33" s="76"/>
      <c r="O33" s="76"/>
      <c r="P33" s="77"/>
      <c r="Q33" s="74"/>
      <c r="R33" s="76"/>
      <c r="S33" s="76"/>
      <c r="T33" s="76"/>
      <c r="U33" s="77"/>
      <c r="V33" s="74"/>
      <c r="W33" s="76"/>
      <c r="X33" s="76"/>
      <c r="Y33" s="76"/>
      <c r="Z33" s="77"/>
      <c r="AA33" s="74"/>
      <c r="AB33" s="76"/>
      <c r="AC33" s="188"/>
      <c r="AD33" s="76"/>
      <c r="AE33" s="77"/>
      <c r="AF33" s="74"/>
      <c r="AG33" s="76"/>
      <c r="AH33" s="188"/>
      <c r="AI33" s="76"/>
      <c r="AJ33" s="77"/>
      <c r="AK33" s="74">
        <v>4054950</v>
      </c>
      <c r="AL33" s="190">
        <v>42527</v>
      </c>
      <c r="AM33" s="190">
        <v>42566</v>
      </c>
      <c r="AN33" s="76">
        <v>10000</v>
      </c>
      <c r="AO33" s="77"/>
      <c r="AP33" s="74">
        <v>4060007</v>
      </c>
      <c r="AQ33" s="75">
        <v>42751</v>
      </c>
      <c r="AR33" s="75">
        <v>42788</v>
      </c>
      <c r="AS33" s="76">
        <v>10000</v>
      </c>
      <c r="AT33" s="77"/>
      <c r="AU33" s="74"/>
      <c r="AV33" s="76"/>
      <c r="AW33" s="76"/>
      <c r="AX33" s="76"/>
      <c r="AY33" s="77"/>
      <c r="AZ33" s="74"/>
      <c r="BA33" s="76"/>
      <c r="BB33" s="76"/>
      <c r="BC33" s="76"/>
      <c r="BD33" s="77"/>
    </row>
    <row r="34" spans="1:56" s="135" customFormat="1" ht="15.5" x14ac:dyDescent="0.35">
      <c r="A34" s="146"/>
      <c r="B34" s="185"/>
      <c r="C34" s="187" t="s">
        <v>304</v>
      </c>
      <c r="D34" s="201">
        <f t="shared" si="4"/>
        <v>7850</v>
      </c>
      <c r="E34" s="316"/>
      <c r="F34" s="316"/>
      <c r="G34" s="76"/>
      <c r="H34" s="76"/>
      <c r="I34" s="76"/>
      <c r="J34" s="76"/>
      <c r="K34" s="77"/>
      <c r="L34" s="74"/>
      <c r="M34" s="76"/>
      <c r="N34" s="76"/>
      <c r="O34" s="76"/>
      <c r="P34" s="77"/>
      <c r="Q34" s="74"/>
      <c r="R34" s="76"/>
      <c r="S34" s="76"/>
      <c r="T34" s="76"/>
      <c r="U34" s="77"/>
      <c r="V34" s="74"/>
      <c r="W34" s="76"/>
      <c r="X34" s="76"/>
      <c r="Y34" s="76"/>
      <c r="Z34" s="77"/>
      <c r="AA34" s="74"/>
      <c r="AB34" s="76"/>
      <c r="AC34" s="188"/>
      <c r="AD34" s="76"/>
      <c r="AE34" s="77"/>
      <c r="AF34" s="74"/>
      <c r="AG34" s="76"/>
      <c r="AH34" s="188"/>
      <c r="AI34" s="76"/>
      <c r="AJ34" s="77"/>
      <c r="AK34" s="74">
        <v>4054929</v>
      </c>
      <c r="AL34" s="75">
        <v>42609</v>
      </c>
      <c r="AM34" s="75">
        <v>42639</v>
      </c>
      <c r="AN34" s="76">
        <v>5700</v>
      </c>
      <c r="AO34" s="77"/>
      <c r="AP34" s="74">
        <v>4060028</v>
      </c>
      <c r="AQ34" s="75">
        <v>42751</v>
      </c>
      <c r="AR34" s="75">
        <v>42788</v>
      </c>
      <c r="AS34" s="76">
        <v>10000</v>
      </c>
      <c r="AT34" s="77"/>
      <c r="AU34" s="74"/>
      <c r="AV34" s="76"/>
      <c r="AW34" s="76"/>
      <c r="AX34" s="76"/>
      <c r="AY34" s="77"/>
      <c r="AZ34" s="74"/>
      <c r="BA34" s="76"/>
      <c r="BB34" s="76"/>
      <c r="BC34" s="76"/>
      <c r="BD34" s="77"/>
    </row>
    <row r="35" spans="1:56" s="135" customFormat="1" ht="15.5" x14ac:dyDescent="0.35">
      <c r="A35" s="146"/>
      <c r="B35" s="185"/>
      <c r="C35" s="187" t="s">
        <v>305</v>
      </c>
      <c r="D35" s="201">
        <f t="shared" si="4"/>
        <v>190</v>
      </c>
      <c r="E35" s="316"/>
      <c r="F35" s="316"/>
      <c r="G35" s="76"/>
      <c r="H35" s="76"/>
      <c r="I35" s="76"/>
      <c r="J35" s="76"/>
      <c r="K35" s="77"/>
      <c r="L35" s="74"/>
      <c r="M35" s="76"/>
      <c r="N35" s="76"/>
      <c r="O35" s="76"/>
      <c r="P35" s="77"/>
      <c r="Q35" s="74"/>
      <c r="R35" s="76"/>
      <c r="S35" s="76"/>
      <c r="T35" s="76"/>
      <c r="U35" s="77"/>
      <c r="V35" s="74"/>
      <c r="W35" s="76"/>
      <c r="X35" s="76"/>
      <c r="Y35" s="76"/>
      <c r="Z35" s="77"/>
      <c r="AA35" s="74"/>
      <c r="AB35" s="76"/>
      <c r="AC35" s="188"/>
      <c r="AD35" s="76"/>
      <c r="AE35" s="77"/>
      <c r="AF35" s="74"/>
      <c r="AG35" s="76"/>
      <c r="AH35" s="188"/>
      <c r="AI35" s="76"/>
      <c r="AJ35" s="77"/>
      <c r="AK35" s="74">
        <v>4054919</v>
      </c>
      <c r="AL35" s="75">
        <v>42609</v>
      </c>
      <c r="AM35" s="75">
        <v>42639</v>
      </c>
      <c r="AN35" s="76">
        <v>270</v>
      </c>
      <c r="AO35" s="77"/>
      <c r="AP35" s="74">
        <v>4060076</v>
      </c>
      <c r="AQ35" s="75">
        <v>42751</v>
      </c>
      <c r="AR35" s="75">
        <v>42788</v>
      </c>
      <c r="AS35" s="76">
        <v>110</v>
      </c>
      <c r="AT35" s="77"/>
      <c r="AU35" s="74"/>
      <c r="AV35" s="76"/>
      <c r="AW35" s="76"/>
      <c r="AX35" s="76"/>
      <c r="AY35" s="77"/>
      <c r="AZ35" s="74"/>
      <c r="BA35" s="76"/>
      <c r="BB35" s="76"/>
      <c r="BC35" s="76"/>
      <c r="BD35" s="77"/>
    </row>
    <row r="36" spans="1:56" s="135" customFormat="1" ht="15.5" x14ac:dyDescent="0.35">
      <c r="A36" s="146"/>
      <c r="B36" s="185"/>
      <c r="C36" s="187" t="s">
        <v>306</v>
      </c>
      <c r="D36" s="201">
        <f t="shared" si="4"/>
        <v>4250</v>
      </c>
      <c r="E36" s="316"/>
      <c r="F36" s="316"/>
      <c r="G36" s="76"/>
      <c r="H36" s="76"/>
      <c r="I36" s="76"/>
      <c r="J36" s="76"/>
      <c r="K36" s="77"/>
      <c r="L36" s="74"/>
      <c r="M36" s="76"/>
      <c r="N36" s="76"/>
      <c r="O36" s="76"/>
      <c r="P36" s="77"/>
      <c r="Q36" s="74"/>
      <c r="R36" s="76"/>
      <c r="S36" s="76"/>
      <c r="T36" s="76"/>
      <c r="U36" s="77"/>
      <c r="V36" s="74"/>
      <c r="W36" s="76"/>
      <c r="X36" s="76"/>
      <c r="Y36" s="76"/>
      <c r="Z36" s="77"/>
      <c r="AA36" s="74"/>
      <c r="AB36" s="76"/>
      <c r="AC36" s="188"/>
      <c r="AD36" s="76"/>
      <c r="AE36" s="77"/>
      <c r="AF36" s="74"/>
      <c r="AG36" s="76"/>
      <c r="AH36" s="188"/>
      <c r="AI36" s="76"/>
      <c r="AJ36" s="77"/>
      <c r="AK36" s="74">
        <v>4054949</v>
      </c>
      <c r="AL36" s="75">
        <v>42609</v>
      </c>
      <c r="AM36" s="75">
        <v>42639</v>
      </c>
      <c r="AN36" s="76">
        <v>3100</v>
      </c>
      <c r="AO36" s="77"/>
      <c r="AP36" s="74">
        <v>4060009</v>
      </c>
      <c r="AQ36" s="75">
        <v>42751</v>
      </c>
      <c r="AR36" s="75">
        <v>42788</v>
      </c>
      <c r="AS36" s="76">
        <v>5400</v>
      </c>
      <c r="AT36" s="77"/>
      <c r="AU36" s="74"/>
      <c r="AV36" s="76"/>
      <c r="AW36" s="76"/>
      <c r="AX36" s="76"/>
      <c r="AY36" s="77"/>
      <c r="AZ36" s="74"/>
      <c r="BA36" s="76"/>
      <c r="BB36" s="76"/>
      <c r="BC36" s="76"/>
      <c r="BD36" s="77"/>
    </row>
    <row r="37" spans="1:56" s="135" customFormat="1" ht="15.5" x14ac:dyDescent="0.35">
      <c r="A37" s="146"/>
      <c r="B37" s="185"/>
      <c r="C37" s="187" t="s">
        <v>307</v>
      </c>
      <c r="D37" s="201">
        <f t="shared" si="4"/>
        <v>3500</v>
      </c>
      <c r="E37" s="316"/>
      <c r="F37" s="316"/>
      <c r="G37" s="76"/>
      <c r="H37" s="76"/>
      <c r="I37" s="76"/>
      <c r="J37" s="76"/>
      <c r="K37" s="77"/>
      <c r="L37" s="74"/>
      <c r="M37" s="76"/>
      <c r="N37" s="76"/>
      <c r="O37" s="76"/>
      <c r="P37" s="77"/>
      <c r="Q37" s="74"/>
      <c r="R37" s="76"/>
      <c r="S37" s="76"/>
      <c r="T37" s="76"/>
      <c r="U37" s="77"/>
      <c r="V37" s="74"/>
      <c r="W37" s="76"/>
      <c r="X37" s="76"/>
      <c r="Y37" s="76"/>
      <c r="Z37" s="77"/>
      <c r="AA37" s="74"/>
      <c r="AB37" s="76"/>
      <c r="AC37" s="188"/>
      <c r="AD37" s="76"/>
      <c r="AE37" s="77"/>
      <c r="AF37" s="74"/>
      <c r="AG37" s="76"/>
      <c r="AH37" s="188"/>
      <c r="AI37" s="76"/>
      <c r="AJ37" s="77"/>
      <c r="AK37" s="74">
        <v>4054931</v>
      </c>
      <c r="AL37" s="75">
        <v>42609</v>
      </c>
      <c r="AM37" s="75">
        <v>42639</v>
      </c>
      <c r="AN37" s="76">
        <v>5700</v>
      </c>
      <c r="AO37" s="77"/>
      <c r="AP37" s="74">
        <v>4060017</v>
      </c>
      <c r="AQ37" s="75">
        <v>42751</v>
      </c>
      <c r="AR37" s="75">
        <v>42788</v>
      </c>
      <c r="AS37" s="76">
        <v>1300</v>
      </c>
      <c r="AT37" s="77"/>
      <c r="AU37" s="74"/>
      <c r="AV37" s="76"/>
      <c r="AW37" s="76"/>
      <c r="AX37" s="76"/>
      <c r="AY37" s="77"/>
      <c r="AZ37" s="74"/>
      <c r="BA37" s="76"/>
      <c r="BB37" s="76"/>
      <c r="BC37" s="76"/>
      <c r="BD37" s="77"/>
    </row>
    <row r="38" spans="1:56" s="135" customFormat="1" ht="15.5" x14ac:dyDescent="0.35">
      <c r="A38" s="146"/>
      <c r="B38" s="185"/>
      <c r="C38" s="187" t="s">
        <v>308</v>
      </c>
      <c r="D38" s="201">
        <f t="shared" si="4"/>
        <v>150</v>
      </c>
      <c r="E38" s="316"/>
      <c r="F38" s="316"/>
      <c r="G38" s="76"/>
      <c r="H38" s="76"/>
      <c r="I38" s="76"/>
      <c r="J38" s="76"/>
      <c r="K38" s="77"/>
      <c r="L38" s="74"/>
      <c r="M38" s="76"/>
      <c r="N38" s="76"/>
      <c r="O38" s="76"/>
      <c r="P38" s="77"/>
      <c r="Q38" s="74"/>
      <c r="R38" s="76"/>
      <c r="S38" s="76"/>
      <c r="T38" s="76"/>
      <c r="U38" s="77"/>
      <c r="V38" s="74"/>
      <c r="W38" s="76"/>
      <c r="X38" s="76"/>
      <c r="Y38" s="76"/>
      <c r="Z38" s="77"/>
      <c r="AA38" s="74"/>
      <c r="AB38" s="76"/>
      <c r="AC38" s="188"/>
      <c r="AD38" s="76"/>
      <c r="AE38" s="77"/>
      <c r="AF38" s="74"/>
      <c r="AG38" s="76"/>
      <c r="AH38" s="188"/>
      <c r="AI38" s="76"/>
      <c r="AJ38" s="77"/>
      <c r="AK38" s="74"/>
      <c r="AL38" s="75"/>
      <c r="AM38" s="75"/>
      <c r="AN38" s="76"/>
      <c r="AO38" s="77"/>
      <c r="AP38" s="74">
        <v>4060014</v>
      </c>
      <c r="AQ38" s="75">
        <v>42751</v>
      </c>
      <c r="AR38" s="75">
        <v>42788</v>
      </c>
      <c r="AS38" s="76">
        <v>150</v>
      </c>
      <c r="AT38" s="77"/>
      <c r="AU38" s="74"/>
      <c r="AV38" s="76"/>
      <c r="AW38" s="76"/>
      <c r="AX38" s="76"/>
      <c r="AY38" s="77"/>
      <c r="AZ38" s="74"/>
      <c r="BA38" s="76"/>
      <c r="BB38" s="76"/>
      <c r="BC38" s="76"/>
      <c r="BD38" s="77"/>
    </row>
    <row r="39" spans="1:56" s="135" customFormat="1" ht="15.5" x14ac:dyDescent="0.35">
      <c r="A39" s="146"/>
      <c r="B39" s="185"/>
      <c r="C39" s="187" t="s">
        <v>310</v>
      </c>
      <c r="D39" s="201">
        <f t="shared" si="4"/>
        <v>390</v>
      </c>
      <c r="E39" s="316"/>
      <c r="F39" s="316"/>
      <c r="G39" s="76"/>
      <c r="H39" s="76"/>
      <c r="I39" s="76"/>
      <c r="J39" s="76"/>
      <c r="K39" s="77"/>
      <c r="L39" s="74"/>
      <c r="M39" s="76"/>
      <c r="N39" s="76"/>
      <c r="O39" s="76"/>
      <c r="P39" s="77"/>
      <c r="Q39" s="74"/>
      <c r="R39" s="76"/>
      <c r="S39" s="76"/>
      <c r="T39" s="76"/>
      <c r="U39" s="77"/>
      <c r="V39" s="74"/>
      <c r="W39" s="76"/>
      <c r="X39" s="76"/>
      <c r="Y39" s="76"/>
      <c r="Z39" s="77"/>
      <c r="AA39" s="74"/>
      <c r="AB39" s="76"/>
      <c r="AC39" s="188"/>
      <c r="AD39" s="76"/>
      <c r="AE39" s="77"/>
      <c r="AF39" s="74"/>
      <c r="AG39" s="76"/>
      <c r="AH39" s="188"/>
      <c r="AI39" s="76"/>
      <c r="AJ39" s="77"/>
      <c r="AK39" s="74"/>
      <c r="AL39" s="76"/>
      <c r="AM39" s="76"/>
      <c r="AN39" s="76"/>
      <c r="AO39" s="77"/>
      <c r="AP39" s="74">
        <v>4060051</v>
      </c>
      <c r="AQ39" s="75">
        <v>42751</v>
      </c>
      <c r="AR39" s="75">
        <v>42788</v>
      </c>
      <c r="AS39" s="76">
        <v>390</v>
      </c>
      <c r="AT39" s="77"/>
      <c r="AU39" s="74"/>
      <c r="AV39" s="76"/>
      <c r="AW39" s="76"/>
      <c r="AX39" s="76"/>
      <c r="AY39" s="77"/>
      <c r="AZ39" s="74"/>
      <c r="BA39" s="76"/>
      <c r="BB39" s="76"/>
      <c r="BC39" s="76"/>
      <c r="BD39" s="77"/>
    </row>
    <row r="40" spans="1:56" s="135" customFormat="1" ht="15.5" x14ac:dyDescent="0.35">
      <c r="A40" s="146"/>
      <c r="B40" s="185"/>
      <c r="C40" s="187" t="s">
        <v>311</v>
      </c>
      <c r="D40" s="201">
        <f t="shared" si="4"/>
        <v>5400</v>
      </c>
      <c r="E40" s="316"/>
      <c r="F40" s="316"/>
      <c r="G40" s="76"/>
      <c r="H40" s="76"/>
      <c r="I40" s="76"/>
      <c r="J40" s="76"/>
      <c r="K40" s="77"/>
      <c r="L40" s="74"/>
      <c r="M40" s="76"/>
      <c r="N40" s="76"/>
      <c r="O40" s="76"/>
      <c r="P40" s="77"/>
      <c r="Q40" s="74"/>
      <c r="R40" s="76"/>
      <c r="S40" s="76"/>
      <c r="T40" s="76"/>
      <c r="U40" s="77"/>
      <c r="V40" s="74"/>
      <c r="W40" s="76"/>
      <c r="X40" s="76"/>
      <c r="Y40" s="76"/>
      <c r="Z40" s="77"/>
      <c r="AA40" s="74"/>
      <c r="AB40" s="76"/>
      <c r="AC40" s="188"/>
      <c r="AD40" s="76"/>
      <c r="AE40" s="77"/>
      <c r="AF40" s="74"/>
      <c r="AG40" s="76"/>
      <c r="AH40" s="188"/>
      <c r="AI40" s="76"/>
      <c r="AJ40" s="77"/>
      <c r="AK40" s="74"/>
      <c r="AL40" s="76"/>
      <c r="AM40" s="76"/>
      <c r="AN40" s="76"/>
      <c r="AO40" s="77"/>
      <c r="AP40" s="74">
        <v>4060009</v>
      </c>
      <c r="AQ40" s="75">
        <v>42751</v>
      </c>
      <c r="AR40" s="75">
        <v>42788</v>
      </c>
      <c r="AS40" s="76">
        <v>5400</v>
      </c>
      <c r="AT40" s="77"/>
      <c r="AU40" s="74"/>
      <c r="AV40" s="76"/>
      <c r="AW40" s="76"/>
      <c r="AX40" s="76"/>
      <c r="AY40" s="77"/>
      <c r="AZ40" s="74"/>
      <c r="BA40" s="76"/>
      <c r="BB40" s="76"/>
      <c r="BC40" s="76"/>
      <c r="BD40" s="77"/>
    </row>
    <row r="41" spans="1:56" s="134" customFormat="1" ht="15.5" x14ac:dyDescent="0.35">
      <c r="A41" s="145" t="s">
        <v>256</v>
      </c>
      <c r="B41" s="189" t="s">
        <v>282</v>
      </c>
      <c r="C41" s="189" t="s">
        <v>283</v>
      </c>
      <c r="D41" s="200">
        <f>AVERAGE(J41,O41,T41,Y41,AD41,AI41,AN41,AS41,AX41,BC41)</f>
        <v>350</v>
      </c>
      <c r="E41" s="317">
        <f>MAX(D41:D45)</f>
        <v>415</v>
      </c>
      <c r="F41" s="317">
        <f>1500000/E41</f>
        <v>3614.4578313253014</v>
      </c>
      <c r="G41" s="68"/>
      <c r="H41" s="68"/>
      <c r="I41" s="68"/>
      <c r="J41" s="68"/>
      <c r="K41" s="69"/>
      <c r="L41" s="66"/>
      <c r="M41" s="68"/>
      <c r="N41" s="68"/>
      <c r="O41" s="68"/>
      <c r="P41" s="69"/>
      <c r="Q41" s="66"/>
      <c r="R41" s="68"/>
      <c r="S41" s="68"/>
      <c r="T41" s="68"/>
      <c r="U41" s="69"/>
      <c r="V41" s="66"/>
      <c r="W41" s="68"/>
      <c r="X41" s="68"/>
      <c r="Y41" s="68"/>
      <c r="Z41" s="69"/>
      <c r="AA41" s="66"/>
      <c r="AB41" s="68"/>
      <c r="AC41" s="68"/>
      <c r="AD41" s="68"/>
      <c r="AE41" s="69"/>
      <c r="AF41" s="66"/>
      <c r="AG41" s="68"/>
      <c r="AH41" s="186"/>
      <c r="AI41" s="68"/>
      <c r="AJ41" s="69"/>
      <c r="AK41" s="66">
        <v>4054925</v>
      </c>
      <c r="AL41" s="67">
        <v>42527</v>
      </c>
      <c r="AM41" s="67">
        <v>42564</v>
      </c>
      <c r="AN41" s="68">
        <v>350</v>
      </c>
      <c r="AO41" s="69"/>
      <c r="AP41" s="66">
        <v>4060025</v>
      </c>
      <c r="AQ41" s="67">
        <v>42751</v>
      </c>
      <c r="AR41" s="67">
        <v>42783</v>
      </c>
      <c r="AS41" s="68" t="s">
        <v>312</v>
      </c>
      <c r="AT41" s="69"/>
      <c r="AU41" s="66"/>
      <c r="AV41" s="68"/>
      <c r="AW41" s="68"/>
      <c r="AX41" s="68"/>
      <c r="AY41" s="69"/>
      <c r="AZ41" s="66"/>
      <c r="BA41" s="68"/>
      <c r="BB41" s="68"/>
      <c r="BC41" s="68"/>
      <c r="BD41" s="69"/>
    </row>
    <row r="42" spans="1:56" s="134" customFormat="1" ht="15.5" x14ac:dyDescent="0.35">
      <c r="A42" s="145"/>
      <c r="B42" s="6"/>
      <c r="C42" s="189" t="s">
        <v>284</v>
      </c>
      <c r="D42" s="200">
        <f t="shared" ref="D42:D45" si="5">AVERAGE(J42,O42,T42,Y42,AD42,AI42,AN42,AS42,AX42,BC42)</f>
        <v>375</v>
      </c>
      <c r="E42" s="317"/>
      <c r="F42" s="317"/>
      <c r="G42" s="68"/>
      <c r="H42" s="68"/>
      <c r="I42" s="68"/>
      <c r="J42" s="68"/>
      <c r="K42" s="69"/>
      <c r="L42" s="66"/>
      <c r="M42" s="68"/>
      <c r="N42" s="68"/>
      <c r="O42" s="68"/>
      <c r="P42" s="69"/>
      <c r="Q42" s="66"/>
      <c r="R42" s="68"/>
      <c r="S42" s="68"/>
      <c r="T42" s="68"/>
      <c r="U42" s="69"/>
      <c r="V42" s="66"/>
      <c r="W42" s="68"/>
      <c r="X42" s="68"/>
      <c r="Y42" s="68"/>
      <c r="Z42" s="69"/>
      <c r="AA42" s="66"/>
      <c r="AB42" s="68"/>
      <c r="AC42" s="68"/>
      <c r="AD42" s="68"/>
      <c r="AE42" s="69"/>
      <c r="AF42" s="66"/>
      <c r="AG42" s="68"/>
      <c r="AH42" s="186"/>
      <c r="AI42" s="68"/>
      <c r="AJ42" s="69"/>
      <c r="AK42" s="66">
        <v>4054916</v>
      </c>
      <c r="AL42" s="67">
        <v>42527</v>
      </c>
      <c r="AM42" s="67">
        <v>42564</v>
      </c>
      <c r="AN42" s="68">
        <v>570</v>
      </c>
      <c r="AO42" s="69"/>
      <c r="AP42" s="66">
        <v>4060073</v>
      </c>
      <c r="AQ42" s="67">
        <v>42751</v>
      </c>
      <c r="AR42" s="67">
        <v>42783</v>
      </c>
      <c r="AS42" s="68">
        <v>180</v>
      </c>
      <c r="AT42" s="69"/>
      <c r="AU42" s="66"/>
      <c r="AV42" s="68"/>
      <c r="AW42" s="68"/>
      <c r="AX42" s="68"/>
      <c r="AY42" s="69"/>
      <c r="AZ42" s="66"/>
      <c r="BA42" s="68"/>
      <c r="BB42" s="68"/>
      <c r="BC42" s="68"/>
      <c r="BD42" s="69"/>
    </row>
    <row r="43" spans="1:56" s="134" customFormat="1" ht="15.5" x14ac:dyDescent="0.35">
      <c r="A43" s="145"/>
      <c r="B43" s="6"/>
      <c r="C43" s="189" t="s">
        <v>285</v>
      </c>
      <c r="D43" s="200">
        <f t="shared" si="5"/>
        <v>340</v>
      </c>
      <c r="E43" s="317"/>
      <c r="F43" s="317"/>
      <c r="G43" s="68"/>
      <c r="H43" s="68"/>
      <c r="I43" s="68"/>
      <c r="J43" s="68"/>
      <c r="K43" s="69"/>
      <c r="L43" s="66"/>
      <c r="M43" s="68"/>
      <c r="N43" s="68"/>
      <c r="O43" s="68"/>
      <c r="P43" s="69"/>
      <c r="Q43" s="66"/>
      <c r="R43" s="68"/>
      <c r="S43" s="68"/>
      <c r="T43" s="68"/>
      <c r="U43" s="69"/>
      <c r="V43" s="66"/>
      <c r="W43" s="68"/>
      <c r="X43" s="68"/>
      <c r="Y43" s="68"/>
      <c r="Z43" s="69"/>
      <c r="AA43" s="66"/>
      <c r="AB43" s="68"/>
      <c r="AC43" s="68"/>
      <c r="AD43" s="68"/>
      <c r="AE43" s="69"/>
      <c r="AF43" s="66"/>
      <c r="AG43" s="68"/>
      <c r="AH43" s="186"/>
      <c r="AI43" s="68"/>
      <c r="AJ43" s="69"/>
      <c r="AK43" s="66">
        <v>4054923</v>
      </c>
      <c r="AL43" s="67">
        <v>42527</v>
      </c>
      <c r="AM43" s="67">
        <v>42564</v>
      </c>
      <c r="AN43" s="68">
        <v>340</v>
      </c>
      <c r="AO43" s="69"/>
      <c r="AP43" s="66">
        <v>4060080</v>
      </c>
      <c r="AQ43" s="67">
        <v>42751</v>
      </c>
      <c r="AR43" s="67">
        <v>42783</v>
      </c>
      <c r="AS43" s="68" t="s">
        <v>312</v>
      </c>
      <c r="AT43" s="69"/>
      <c r="AU43" s="66"/>
      <c r="AV43" s="68"/>
      <c r="AW43" s="68"/>
      <c r="AX43" s="68"/>
      <c r="AY43" s="69"/>
      <c r="AZ43" s="66"/>
      <c r="BA43" s="68"/>
      <c r="BB43" s="68"/>
      <c r="BC43" s="68"/>
      <c r="BD43" s="69"/>
    </row>
    <row r="44" spans="1:56" s="134" customFormat="1" ht="15.5" x14ac:dyDescent="0.35">
      <c r="A44" s="145"/>
      <c r="B44" s="6"/>
      <c r="C44" s="189" t="s">
        <v>286</v>
      </c>
      <c r="D44" s="200">
        <f t="shared" si="5"/>
        <v>415</v>
      </c>
      <c r="E44" s="317"/>
      <c r="F44" s="317"/>
      <c r="G44" s="68"/>
      <c r="H44" s="68"/>
      <c r="I44" s="68"/>
      <c r="J44" s="68"/>
      <c r="K44" s="69"/>
      <c r="L44" s="66"/>
      <c r="M44" s="68"/>
      <c r="N44" s="68"/>
      <c r="O44" s="68"/>
      <c r="P44" s="69"/>
      <c r="Q44" s="66"/>
      <c r="R44" s="68"/>
      <c r="S44" s="68"/>
      <c r="T44" s="68"/>
      <c r="U44" s="69"/>
      <c r="V44" s="66"/>
      <c r="W44" s="68"/>
      <c r="X44" s="68"/>
      <c r="Y44" s="68"/>
      <c r="Z44" s="69"/>
      <c r="AA44" s="66"/>
      <c r="AB44" s="68"/>
      <c r="AC44" s="68"/>
      <c r="AD44" s="68"/>
      <c r="AE44" s="69"/>
      <c r="AF44" s="66"/>
      <c r="AG44" s="68"/>
      <c r="AH44" s="186"/>
      <c r="AI44" s="68"/>
      <c r="AJ44" s="69"/>
      <c r="AK44" s="66">
        <v>4054921</v>
      </c>
      <c r="AL44" s="67">
        <v>42527</v>
      </c>
      <c r="AM44" s="67">
        <v>42564</v>
      </c>
      <c r="AN44" s="68">
        <v>640</v>
      </c>
      <c r="AO44" s="69"/>
      <c r="AP44" s="66">
        <v>4060004</v>
      </c>
      <c r="AQ44" s="67">
        <v>42751</v>
      </c>
      <c r="AR44" s="67">
        <v>42783</v>
      </c>
      <c r="AS44" s="68">
        <v>190</v>
      </c>
      <c r="AT44" s="69"/>
      <c r="AU44" s="66"/>
      <c r="AV44" s="68"/>
      <c r="AW44" s="68"/>
      <c r="AX44" s="68"/>
      <c r="AY44" s="69"/>
      <c r="AZ44" s="66"/>
      <c r="BA44" s="68"/>
      <c r="BB44" s="68"/>
      <c r="BC44" s="68"/>
      <c r="BD44" s="69"/>
    </row>
    <row r="45" spans="1:56" s="134" customFormat="1" ht="15.5" x14ac:dyDescent="0.35">
      <c r="A45" s="145"/>
      <c r="B45" s="6"/>
      <c r="C45" s="189" t="s">
        <v>287</v>
      </c>
      <c r="D45" s="200">
        <f t="shared" si="5"/>
        <v>300</v>
      </c>
      <c r="E45" s="317"/>
      <c r="F45" s="317"/>
      <c r="G45" s="68"/>
      <c r="H45" s="68"/>
      <c r="I45" s="68"/>
      <c r="J45" s="68"/>
      <c r="K45" s="69"/>
      <c r="L45" s="66"/>
      <c r="M45" s="68"/>
      <c r="N45" s="68"/>
      <c r="O45" s="68"/>
      <c r="P45" s="69"/>
      <c r="Q45" s="66"/>
      <c r="R45" s="68"/>
      <c r="S45" s="68"/>
      <c r="T45" s="68"/>
      <c r="U45" s="69"/>
      <c r="V45" s="66"/>
      <c r="W45" s="68"/>
      <c r="X45" s="68"/>
      <c r="Y45" s="68"/>
      <c r="Z45" s="69"/>
      <c r="AA45" s="66"/>
      <c r="AB45" s="68"/>
      <c r="AC45" s="68"/>
      <c r="AD45" s="68"/>
      <c r="AE45" s="69"/>
      <c r="AF45" s="66"/>
      <c r="AG45" s="68"/>
      <c r="AH45" s="186"/>
      <c r="AI45" s="68"/>
      <c r="AJ45" s="69"/>
      <c r="AK45" s="66">
        <v>4054947</v>
      </c>
      <c r="AL45" s="67">
        <v>42527</v>
      </c>
      <c r="AM45" s="67">
        <v>42564</v>
      </c>
      <c r="AN45" s="68">
        <v>300</v>
      </c>
      <c r="AO45" s="69"/>
      <c r="AP45" s="66">
        <v>4060029</v>
      </c>
      <c r="AQ45" s="67">
        <v>42751</v>
      </c>
      <c r="AR45" s="67">
        <v>42783</v>
      </c>
      <c r="AS45" s="68" t="s">
        <v>312</v>
      </c>
      <c r="AT45" s="69"/>
      <c r="AU45" s="66"/>
      <c r="AV45" s="68"/>
      <c r="AW45" s="68"/>
      <c r="AX45" s="68"/>
      <c r="AY45" s="69"/>
      <c r="AZ45" s="66"/>
      <c r="BA45" s="68"/>
      <c r="BB45" s="68"/>
      <c r="BC45" s="68"/>
      <c r="BD45" s="69"/>
    </row>
    <row r="46" spans="1:56" s="135" customFormat="1" ht="15.5" x14ac:dyDescent="0.35">
      <c r="A46" s="146" t="s">
        <v>256</v>
      </c>
      <c r="B46" s="187" t="s">
        <v>289</v>
      </c>
      <c r="C46" s="187" t="s">
        <v>288</v>
      </c>
      <c r="D46" s="201">
        <f t="shared" ref="D46:D56" si="6">AVERAGE(J46,O46,T46,Y46,AD46,AI46,AN46,AS46,AX46,BC46)</f>
        <v>345</v>
      </c>
      <c r="E46" s="241">
        <f>D46</f>
        <v>345</v>
      </c>
      <c r="F46" s="250">
        <f>1500000/E46</f>
        <v>4347.826086956522</v>
      </c>
      <c r="G46" s="76"/>
      <c r="H46" s="76"/>
      <c r="I46" s="76"/>
      <c r="J46" s="76"/>
      <c r="K46" s="77"/>
      <c r="L46" s="74"/>
      <c r="M46" s="76"/>
      <c r="N46" s="76"/>
      <c r="O46" s="76"/>
      <c r="P46" s="77"/>
      <c r="Q46" s="74"/>
      <c r="R46" s="76"/>
      <c r="S46" s="76"/>
      <c r="T46" s="76"/>
      <c r="U46" s="77"/>
      <c r="V46" s="74"/>
      <c r="W46" s="76"/>
      <c r="X46" s="76"/>
      <c r="Y46" s="76"/>
      <c r="Z46" s="77"/>
      <c r="AA46" s="74"/>
      <c r="AB46" s="76"/>
      <c r="AC46" s="76"/>
      <c r="AD46" s="76"/>
      <c r="AE46" s="77"/>
      <c r="AF46" s="74"/>
      <c r="AG46" s="76"/>
      <c r="AH46" s="76"/>
      <c r="AI46" s="76"/>
      <c r="AJ46" s="77"/>
      <c r="AK46" s="74">
        <v>4054904</v>
      </c>
      <c r="AL46" s="75">
        <v>42527</v>
      </c>
      <c r="AM46" s="75">
        <v>42564</v>
      </c>
      <c r="AN46" s="76">
        <v>570</v>
      </c>
      <c r="AO46" s="77"/>
      <c r="AP46" s="74">
        <v>4060074</v>
      </c>
      <c r="AQ46" s="75">
        <v>42751</v>
      </c>
      <c r="AR46" s="75">
        <v>42783</v>
      </c>
      <c r="AS46" s="76">
        <v>120</v>
      </c>
      <c r="AT46" s="77"/>
      <c r="AU46" s="74"/>
      <c r="AV46" s="76"/>
      <c r="AW46" s="76"/>
      <c r="AX46" s="76"/>
      <c r="AY46" s="77"/>
      <c r="AZ46" s="74"/>
      <c r="BA46" s="76"/>
      <c r="BB46" s="76"/>
      <c r="BC46" s="76"/>
      <c r="BD46" s="77"/>
    </row>
    <row r="47" spans="1:56" s="134" customFormat="1" ht="15.5" x14ac:dyDescent="0.35">
      <c r="A47" s="145" t="s">
        <v>256</v>
      </c>
      <c r="B47" s="191" t="s">
        <v>318</v>
      </c>
      <c r="C47" s="189" t="s">
        <v>290</v>
      </c>
      <c r="D47" s="200">
        <f t="shared" si="6"/>
        <v>14</v>
      </c>
      <c r="E47" s="317">
        <f>MAX(D47:D48)</f>
        <v>14</v>
      </c>
      <c r="F47" s="317">
        <f>1500000/E47</f>
        <v>107142.85714285714</v>
      </c>
      <c r="G47" s="68"/>
      <c r="H47" s="68"/>
      <c r="I47" s="68"/>
      <c r="J47" s="68"/>
      <c r="K47" s="69"/>
      <c r="L47" s="66"/>
      <c r="M47" s="68"/>
      <c r="N47" s="68"/>
      <c r="O47" s="68"/>
      <c r="P47" s="69"/>
      <c r="Q47" s="66"/>
      <c r="R47" s="68"/>
      <c r="S47" s="68"/>
      <c r="T47" s="68"/>
      <c r="U47" s="69"/>
      <c r="V47" s="66"/>
      <c r="W47" s="68"/>
      <c r="X47" s="68"/>
      <c r="Y47" s="68"/>
      <c r="Z47" s="69"/>
      <c r="AA47" s="66"/>
      <c r="AB47" s="68"/>
      <c r="AC47" s="68"/>
      <c r="AD47" s="68"/>
      <c r="AE47" s="69"/>
      <c r="AF47" s="66"/>
      <c r="AG47" s="68"/>
      <c r="AH47" s="68"/>
      <c r="AI47" s="68"/>
      <c r="AJ47" s="69"/>
      <c r="AK47" s="66">
        <v>4054987</v>
      </c>
      <c r="AL47" s="67">
        <v>42527</v>
      </c>
      <c r="AM47" s="67">
        <v>42565</v>
      </c>
      <c r="AN47" s="68">
        <v>14</v>
      </c>
      <c r="AO47" s="69"/>
      <c r="AP47" s="66"/>
      <c r="AQ47" s="68"/>
      <c r="AR47" s="68"/>
      <c r="AS47" s="68"/>
      <c r="AT47" s="69"/>
      <c r="AU47" s="66"/>
      <c r="AV47" s="68"/>
      <c r="AW47" s="68"/>
      <c r="AX47" s="68"/>
      <c r="AY47" s="69"/>
      <c r="AZ47" s="66"/>
      <c r="BA47" s="68"/>
      <c r="BB47" s="68"/>
      <c r="BC47" s="68"/>
      <c r="BD47" s="69"/>
    </row>
    <row r="48" spans="1:56" s="134" customFormat="1" ht="15.5" x14ac:dyDescent="0.35">
      <c r="A48" s="145"/>
      <c r="B48" s="6"/>
      <c r="C48" s="189" t="s">
        <v>291</v>
      </c>
      <c r="D48" s="200">
        <f t="shared" si="6"/>
        <v>10</v>
      </c>
      <c r="E48" s="317"/>
      <c r="F48" s="317"/>
      <c r="G48" s="68"/>
      <c r="H48" s="68"/>
      <c r="I48" s="68"/>
      <c r="J48" s="68"/>
      <c r="K48" s="69"/>
      <c r="L48" s="66"/>
      <c r="M48" s="68"/>
      <c r="N48" s="68"/>
      <c r="O48" s="68"/>
      <c r="P48" s="69"/>
      <c r="Q48" s="66"/>
      <c r="R48" s="68"/>
      <c r="S48" s="68"/>
      <c r="T48" s="68"/>
      <c r="U48" s="69"/>
      <c r="V48" s="66"/>
      <c r="W48" s="68"/>
      <c r="X48" s="68"/>
      <c r="Y48" s="68"/>
      <c r="Z48" s="69"/>
      <c r="AA48" s="66"/>
      <c r="AB48" s="68"/>
      <c r="AC48" s="68"/>
      <c r="AD48" s="68"/>
      <c r="AE48" s="69"/>
      <c r="AF48" s="66"/>
      <c r="AG48" s="68"/>
      <c r="AH48" s="68"/>
      <c r="AI48" s="68"/>
      <c r="AJ48" s="69"/>
      <c r="AK48" s="66">
        <v>4054915</v>
      </c>
      <c r="AL48" s="67">
        <v>42527</v>
      </c>
      <c r="AM48" s="67">
        <v>42565</v>
      </c>
      <c r="AN48" s="68">
        <v>10</v>
      </c>
      <c r="AO48" s="69"/>
      <c r="AP48" s="66"/>
      <c r="AQ48" s="68"/>
      <c r="AR48" s="68"/>
      <c r="AS48" s="68"/>
      <c r="AT48" s="69"/>
      <c r="AU48" s="66"/>
      <c r="AV48" s="68"/>
      <c r="AW48" s="68"/>
      <c r="AX48" s="68"/>
      <c r="AY48" s="69"/>
      <c r="AZ48" s="66"/>
      <c r="BA48" s="68"/>
      <c r="BB48" s="68"/>
      <c r="BC48" s="68"/>
      <c r="BD48" s="69"/>
    </row>
    <row r="49" spans="1:56" s="135" customFormat="1" ht="15.5" x14ac:dyDescent="0.35">
      <c r="A49" s="146" t="s">
        <v>256</v>
      </c>
      <c r="B49" s="187" t="s">
        <v>292</v>
      </c>
      <c r="C49" s="187" t="s">
        <v>293</v>
      </c>
      <c r="D49" s="201">
        <f t="shared" si="6"/>
        <v>36</v>
      </c>
      <c r="E49" s="316">
        <f>MAX(D49:D54)</f>
        <v>195</v>
      </c>
      <c r="F49" s="316">
        <f>1500000/E49</f>
        <v>7692.3076923076924</v>
      </c>
      <c r="G49" s="76"/>
      <c r="H49" s="76"/>
      <c r="I49" s="76"/>
      <c r="J49" s="76"/>
      <c r="K49" s="77"/>
      <c r="L49" s="74"/>
      <c r="M49" s="76"/>
      <c r="N49" s="76"/>
      <c r="O49" s="76"/>
      <c r="P49" s="77"/>
      <c r="Q49" s="74"/>
      <c r="R49" s="76"/>
      <c r="S49" s="76"/>
      <c r="T49" s="76"/>
      <c r="U49" s="77"/>
      <c r="V49" s="74"/>
      <c r="W49" s="76"/>
      <c r="X49" s="76"/>
      <c r="Y49" s="76"/>
      <c r="Z49" s="77"/>
      <c r="AA49" s="74"/>
      <c r="AB49" s="76"/>
      <c r="AC49" s="76"/>
      <c r="AD49" s="76"/>
      <c r="AE49" s="77"/>
      <c r="AF49" s="74"/>
      <c r="AG49" s="76"/>
      <c r="AH49" s="76"/>
      <c r="AI49" s="76"/>
      <c r="AJ49" s="77"/>
      <c r="AK49" s="74">
        <v>4054934</v>
      </c>
      <c r="AL49" s="75">
        <v>42527</v>
      </c>
      <c r="AM49" s="75">
        <v>42566</v>
      </c>
      <c r="AN49" s="76">
        <v>27</v>
      </c>
      <c r="AO49" s="77"/>
      <c r="AP49" s="74">
        <v>4060061</v>
      </c>
      <c r="AQ49" s="75">
        <v>42751</v>
      </c>
      <c r="AR49" s="75">
        <v>42788</v>
      </c>
      <c r="AS49" s="76">
        <v>45</v>
      </c>
      <c r="AT49" s="77"/>
      <c r="AU49" s="74"/>
      <c r="AV49" s="76"/>
      <c r="AW49" s="76"/>
      <c r="AX49" s="76"/>
      <c r="AY49" s="77"/>
      <c r="AZ49" s="74"/>
      <c r="BA49" s="76"/>
      <c r="BB49" s="76"/>
      <c r="BC49" s="76"/>
      <c r="BD49" s="77"/>
    </row>
    <row r="50" spans="1:56" s="135" customFormat="1" ht="15.5" x14ac:dyDescent="0.35">
      <c r="A50" s="146"/>
      <c r="B50" s="185"/>
      <c r="C50" s="187" t="s">
        <v>294</v>
      </c>
      <c r="D50" s="201">
        <f t="shared" si="6"/>
        <v>72.5</v>
      </c>
      <c r="E50" s="316"/>
      <c r="F50" s="316"/>
      <c r="G50" s="76"/>
      <c r="H50" s="76"/>
      <c r="I50" s="76"/>
      <c r="J50" s="76"/>
      <c r="K50" s="77"/>
      <c r="L50" s="74"/>
      <c r="M50" s="76"/>
      <c r="N50" s="76"/>
      <c r="O50" s="76"/>
      <c r="P50" s="77"/>
      <c r="Q50" s="74"/>
      <c r="R50" s="76"/>
      <c r="S50" s="76"/>
      <c r="T50" s="76"/>
      <c r="U50" s="77"/>
      <c r="V50" s="74"/>
      <c r="W50" s="76"/>
      <c r="X50" s="76"/>
      <c r="Y50" s="76"/>
      <c r="Z50" s="77"/>
      <c r="AA50" s="74"/>
      <c r="AB50" s="76"/>
      <c r="AC50" s="76"/>
      <c r="AD50" s="76"/>
      <c r="AE50" s="77"/>
      <c r="AF50" s="74"/>
      <c r="AG50" s="76"/>
      <c r="AH50" s="76"/>
      <c r="AI50" s="76"/>
      <c r="AJ50" s="77"/>
      <c r="AK50" s="74">
        <v>4054977</v>
      </c>
      <c r="AL50" s="75">
        <v>42527</v>
      </c>
      <c r="AM50" s="75">
        <v>42566</v>
      </c>
      <c r="AN50" s="76">
        <v>54</v>
      </c>
      <c r="AO50" s="77"/>
      <c r="AP50" s="74">
        <v>4060059</v>
      </c>
      <c r="AQ50" s="75">
        <v>42751</v>
      </c>
      <c r="AR50" s="75">
        <v>42788</v>
      </c>
      <c r="AS50" s="76">
        <v>91</v>
      </c>
      <c r="AT50" s="77"/>
      <c r="AU50" s="74"/>
      <c r="AV50" s="76"/>
      <c r="AW50" s="76"/>
      <c r="AX50" s="76"/>
      <c r="AY50" s="77"/>
      <c r="AZ50" s="74"/>
      <c r="BA50" s="76"/>
      <c r="BB50" s="76"/>
      <c r="BC50" s="76"/>
      <c r="BD50" s="77"/>
    </row>
    <row r="51" spans="1:56" s="135" customFormat="1" ht="15.5" x14ac:dyDescent="0.35">
      <c r="A51" s="146"/>
      <c r="B51" s="185"/>
      <c r="C51" s="187" t="s">
        <v>295</v>
      </c>
      <c r="D51" s="201">
        <f t="shared" si="6"/>
        <v>125</v>
      </c>
      <c r="E51" s="316"/>
      <c r="F51" s="316"/>
      <c r="G51" s="76"/>
      <c r="H51" s="76"/>
      <c r="I51" s="76"/>
      <c r="J51" s="76"/>
      <c r="K51" s="77"/>
      <c r="L51" s="74"/>
      <c r="M51" s="76"/>
      <c r="N51" s="76"/>
      <c r="O51" s="76"/>
      <c r="P51" s="77"/>
      <c r="Q51" s="74"/>
      <c r="R51" s="76"/>
      <c r="S51" s="76"/>
      <c r="T51" s="76"/>
      <c r="U51" s="77"/>
      <c r="V51" s="74"/>
      <c r="W51" s="76"/>
      <c r="X51" s="76"/>
      <c r="Y51" s="76"/>
      <c r="Z51" s="77"/>
      <c r="AA51" s="74"/>
      <c r="AB51" s="76"/>
      <c r="AC51" s="76"/>
      <c r="AD51" s="76"/>
      <c r="AE51" s="77"/>
      <c r="AF51" s="74"/>
      <c r="AG51" s="76"/>
      <c r="AH51" s="76"/>
      <c r="AI51" s="76"/>
      <c r="AJ51" s="77"/>
      <c r="AK51" s="74">
        <v>4054906</v>
      </c>
      <c r="AL51" s="75">
        <v>42527</v>
      </c>
      <c r="AM51" s="75">
        <v>42566</v>
      </c>
      <c r="AN51" s="76">
        <v>120</v>
      </c>
      <c r="AO51" s="77"/>
      <c r="AP51" s="74">
        <v>4060056</v>
      </c>
      <c r="AQ51" s="75">
        <v>42751</v>
      </c>
      <c r="AR51" s="75">
        <v>42788</v>
      </c>
      <c r="AS51" s="76">
        <v>130</v>
      </c>
      <c r="AT51" s="77"/>
      <c r="AU51" s="74"/>
      <c r="AV51" s="76"/>
      <c r="AW51" s="76"/>
      <c r="AX51" s="76"/>
      <c r="AY51" s="77"/>
      <c r="AZ51" s="74"/>
      <c r="BA51" s="76"/>
      <c r="BB51" s="76"/>
      <c r="BC51" s="76"/>
      <c r="BD51" s="77"/>
    </row>
    <row r="52" spans="1:56" s="135" customFormat="1" ht="15.5" x14ac:dyDescent="0.35">
      <c r="A52" s="146"/>
      <c r="B52" s="185"/>
      <c r="C52" s="187" t="s">
        <v>296</v>
      </c>
      <c r="D52" s="201">
        <f t="shared" si="6"/>
        <v>195</v>
      </c>
      <c r="E52" s="316"/>
      <c r="F52" s="316"/>
      <c r="G52" s="76"/>
      <c r="H52" s="76"/>
      <c r="I52" s="76"/>
      <c r="J52" s="76"/>
      <c r="K52" s="77"/>
      <c r="L52" s="74"/>
      <c r="M52" s="76"/>
      <c r="N52" s="76"/>
      <c r="O52" s="76"/>
      <c r="P52" s="77"/>
      <c r="Q52" s="74"/>
      <c r="R52" s="76"/>
      <c r="S52" s="76"/>
      <c r="T52" s="76"/>
      <c r="U52" s="77"/>
      <c r="V52" s="74"/>
      <c r="W52" s="76"/>
      <c r="X52" s="76"/>
      <c r="Y52" s="76"/>
      <c r="Z52" s="77"/>
      <c r="AA52" s="74"/>
      <c r="AB52" s="76"/>
      <c r="AC52" s="76"/>
      <c r="AD52" s="76"/>
      <c r="AE52" s="77"/>
      <c r="AF52" s="74"/>
      <c r="AG52" s="76"/>
      <c r="AH52" s="76"/>
      <c r="AI52" s="76"/>
      <c r="AJ52" s="77"/>
      <c r="AK52" s="74">
        <v>4054911</v>
      </c>
      <c r="AL52" s="75">
        <v>42527</v>
      </c>
      <c r="AM52" s="75">
        <v>42566</v>
      </c>
      <c r="AN52" s="76">
        <v>180</v>
      </c>
      <c r="AO52" s="77"/>
      <c r="AP52" s="74">
        <v>4060068</v>
      </c>
      <c r="AQ52" s="75">
        <v>42751</v>
      </c>
      <c r="AR52" s="75">
        <v>42788</v>
      </c>
      <c r="AS52" s="76">
        <v>210</v>
      </c>
      <c r="AT52" s="77"/>
      <c r="AU52" s="74"/>
      <c r="AV52" s="76"/>
      <c r="AW52" s="76"/>
      <c r="AX52" s="76"/>
      <c r="AY52" s="77"/>
      <c r="AZ52" s="74"/>
      <c r="BA52" s="76"/>
      <c r="BB52" s="76"/>
      <c r="BC52" s="76"/>
      <c r="BD52" s="77"/>
    </row>
    <row r="53" spans="1:56" s="135" customFormat="1" ht="15.5" x14ac:dyDescent="0.35">
      <c r="A53" s="146"/>
      <c r="B53" s="185"/>
      <c r="C53" s="187" t="s">
        <v>297</v>
      </c>
      <c r="D53" s="201">
        <f t="shared" si="6"/>
        <v>56.5</v>
      </c>
      <c r="E53" s="316"/>
      <c r="F53" s="316"/>
      <c r="G53" s="76"/>
      <c r="H53" s="76"/>
      <c r="I53" s="76"/>
      <c r="J53" s="76"/>
      <c r="K53" s="77"/>
      <c r="L53" s="74"/>
      <c r="M53" s="76"/>
      <c r="N53" s="76"/>
      <c r="O53" s="76"/>
      <c r="P53" s="77"/>
      <c r="Q53" s="74"/>
      <c r="R53" s="76"/>
      <c r="S53" s="76"/>
      <c r="T53" s="76"/>
      <c r="U53" s="77"/>
      <c r="V53" s="74"/>
      <c r="W53" s="76"/>
      <c r="X53" s="76"/>
      <c r="Y53" s="76"/>
      <c r="Z53" s="77"/>
      <c r="AA53" s="74"/>
      <c r="AB53" s="76"/>
      <c r="AC53" s="76"/>
      <c r="AD53" s="76"/>
      <c r="AE53" s="77"/>
      <c r="AF53" s="74"/>
      <c r="AG53" s="76"/>
      <c r="AH53" s="76"/>
      <c r="AI53" s="76"/>
      <c r="AJ53" s="77"/>
      <c r="AK53" s="74">
        <v>4054903</v>
      </c>
      <c r="AL53" s="75">
        <v>42527</v>
      </c>
      <c r="AM53" s="75">
        <v>42566</v>
      </c>
      <c r="AN53" s="76">
        <v>54</v>
      </c>
      <c r="AO53" s="77"/>
      <c r="AP53" s="74">
        <v>4060021</v>
      </c>
      <c r="AQ53" s="75">
        <v>42751</v>
      </c>
      <c r="AR53" s="75">
        <v>42788</v>
      </c>
      <c r="AS53" s="76">
        <v>59</v>
      </c>
      <c r="AT53" s="77"/>
      <c r="AU53" s="74"/>
      <c r="AV53" s="76"/>
      <c r="AW53" s="76"/>
      <c r="AX53" s="76"/>
      <c r="AY53" s="77"/>
      <c r="AZ53" s="74"/>
      <c r="BA53" s="76"/>
      <c r="BB53" s="76"/>
      <c r="BC53" s="76"/>
      <c r="BD53" s="77"/>
    </row>
    <row r="54" spans="1:56" s="135" customFormat="1" ht="15.5" x14ac:dyDescent="0.35">
      <c r="A54" s="146"/>
      <c r="B54" s="185"/>
      <c r="C54" s="187" t="s">
        <v>298</v>
      </c>
      <c r="D54" s="201">
        <f t="shared" si="6"/>
        <v>44</v>
      </c>
      <c r="E54" s="316"/>
      <c r="F54" s="316"/>
      <c r="G54" s="76"/>
      <c r="H54" s="76"/>
      <c r="I54" s="76"/>
      <c r="J54" s="76"/>
      <c r="K54" s="77"/>
      <c r="L54" s="74"/>
      <c r="M54" s="76"/>
      <c r="N54" s="76"/>
      <c r="O54" s="76"/>
      <c r="P54" s="77"/>
      <c r="Q54" s="74"/>
      <c r="R54" s="76"/>
      <c r="S54" s="76"/>
      <c r="T54" s="76"/>
      <c r="U54" s="77"/>
      <c r="V54" s="74"/>
      <c r="W54" s="76"/>
      <c r="X54" s="76"/>
      <c r="Y54" s="76"/>
      <c r="Z54" s="77"/>
      <c r="AA54" s="74"/>
      <c r="AB54" s="76"/>
      <c r="AC54" s="76"/>
      <c r="AD54" s="76"/>
      <c r="AE54" s="77"/>
      <c r="AF54" s="74"/>
      <c r="AG54" s="76"/>
      <c r="AH54" s="76"/>
      <c r="AI54" s="76"/>
      <c r="AJ54" s="77"/>
      <c r="AK54" s="74">
        <v>4054984</v>
      </c>
      <c r="AL54" s="75">
        <v>42527</v>
      </c>
      <c r="AM54" s="75">
        <v>42566</v>
      </c>
      <c r="AN54" s="76">
        <v>48</v>
      </c>
      <c r="AO54" s="77"/>
      <c r="AP54" s="74">
        <v>4060003</v>
      </c>
      <c r="AQ54" s="75">
        <v>42751</v>
      </c>
      <c r="AR54" s="75">
        <v>42788</v>
      </c>
      <c r="AS54" s="76">
        <v>40</v>
      </c>
      <c r="AT54" s="77"/>
      <c r="AU54" s="74"/>
      <c r="AV54" s="76"/>
      <c r="AW54" s="76"/>
      <c r="AX54" s="76"/>
      <c r="AY54" s="77"/>
      <c r="AZ54" s="74"/>
      <c r="BA54" s="76"/>
      <c r="BB54" s="76"/>
      <c r="BC54" s="76"/>
      <c r="BD54" s="77"/>
    </row>
    <row r="55" spans="1:56" s="134" customFormat="1" ht="15.5" x14ac:dyDescent="0.35">
      <c r="A55" s="145" t="s">
        <v>256</v>
      </c>
      <c r="B55" s="189" t="s">
        <v>299</v>
      </c>
      <c r="C55" s="189" t="s">
        <v>300</v>
      </c>
      <c r="D55" s="200">
        <f t="shared" si="6"/>
        <v>252.5</v>
      </c>
      <c r="E55" s="317">
        <f>MAX(D55:D56)</f>
        <v>342.5</v>
      </c>
      <c r="F55" s="317">
        <f>1500000/E55</f>
        <v>4379.5620437956204</v>
      </c>
      <c r="G55" s="68"/>
      <c r="H55" s="68"/>
      <c r="I55" s="68"/>
      <c r="J55" s="68"/>
      <c r="K55" s="69"/>
      <c r="L55" s="66"/>
      <c r="M55" s="68"/>
      <c r="N55" s="68"/>
      <c r="O55" s="68"/>
      <c r="P55" s="69"/>
      <c r="Q55" s="66"/>
      <c r="R55" s="68"/>
      <c r="S55" s="68"/>
      <c r="T55" s="68"/>
      <c r="U55" s="69"/>
      <c r="V55" s="66"/>
      <c r="W55" s="68"/>
      <c r="X55" s="68"/>
      <c r="Y55" s="68"/>
      <c r="Z55" s="69"/>
      <c r="AA55" s="66"/>
      <c r="AB55" s="68"/>
      <c r="AC55" s="68"/>
      <c r="AD55" s="68"/>
      <c r="AE55" s="69"/>
      <c r="AF55" s="66"/>
      <c r="AG55" s="68"/>
      <c r="AH55" s="68"/>
      <c r="AI55" s="68"/>
      <c r="AJ55" s="69"/>
      <c r="AK55" s="66">
        <v>4054957</v>
      </c>
      <c r="AL55" s="67">
        <v>42527</v>
      </c>
      <c r="AM55" s="67">
        <v>42566</v>
      </c>
      <c r="AN55" s="68">
        <v>470</v>
      </c>
      <c r="AO55" s="69"/>
      <c r="AP55" s="66">
        <v>4060032</v>
      </c>
      <c r="AQ55" s="67">
        <v>42751</v>
      </c>
      <c r="AR55" s="67">
        <v>42788</v>
      </c>
      <c r="AS55" s="68">
        <v>35</v>
      </c>
      <c r="AT55" s="69">
        <v>419</v>
      </c>
      <c r="AU55" s="66"/>
      <c r="AV55" s="68"/>
      <c r="AW55" s="68"/>
      <c r="AX55" s="68"/>
      <c r="AY55" s="69"/>
      <c r="AZ55" s="66"/>
      <c r="BA55" s="68"/>
      <c r="BB55" s="68"/>
      <c r="BC55" s="68"/>
      <c r="BD55" s="69"/>
    </row>
    <row r="56" spans="1:56" s="134" customFormat="1" ht="15.5" x14ac:dyDescent="0.35">
      <c r="A56" s="145"/>
      <c r="B56" s="6"/>
      <c r="C56" s="189" t="s">
        <v>301</v>
      </c>
      <c r="D56" s="200">
        <f t="shared" si="6"/>
        <v>342.5</v>
      </c>
      <c r="E56" s="317"/>
      <c r="F56" s="317"/>
      <c r="G56" s="68"/>
      <c r="H56" s="68"/>
      <c r="I56" s="68"/>
      <c r="J56" s="68"/>
      <c r="K56" s="69"/>
      <c r="L56" s="66"/>
      <c r="M56" s="68"/>
      <c r="N56" s="68"/>
      <c r="O56" s="68"/>
      <c r="P56" s="69"/>
      <c r="Q56" s="66"/>
      <c r="R56" s="68"/>
      <c r="S56" s="68"/>
      <c r="T56" s="68"/>
      <c r="U56" s="69"/>
      <c r="V56" s="66"/>
      <c r="W56" s="68"/>
      <c r="X56" s="68"/>
      <c r="Y56" s="68"/>
      <c r="Z56" s="69"/>
      <c r="AA56" s="66"/>
      <c r="AB56" s="68"/>
      <c r="AC56" s="68"/>
      <c r="AD56" s="68"/>
      <c r="AE56" s="69"/>
      <c r="AF56" s="66"/>
      <c r="AG56" s="68"/>
      <c r="AH56" s="68"/>
      <c r="AI56" s="68"/>
      <c r="AJ56" s="69"/>
      <c r="AK56" s="66">
        <v>4054951</v>
      </c>
      <c r="AL56" s="67">
        <v>42527</v>
      </c>
      <c r="AM56" s="67">
        <v>42566</v>
      </c>
      <c r="AN56" s="68">
        <v>75</v>
      </c>
      <c r="AO56" s="69"/>
      <c r="AP56" s="66">
        <v>4060019</v>
      </c>
      <c r="AQ56" s="67">
        <v>42751</v>
      </c>
      <c r="AR56" s="67">
        <v>42788</v>
      </c>
      <c r="AS56" s="68">
        <v>610</v>
      </c>
      <c r="AT56" s="69"/>
      <c r="AU56" s="66"/>
      <c r="AV56" s="68"/>
      <c r="AW56" s="68"/>
      <c r="AX56" s="68"/>
      <c r="AY56" s="69"/>
      <c r="AZ56" s="66"/>
      <c r="BA56" s="68"/>
      <c r="BB56" s="68"/>
      <c r="BC56" s="68"/>
      <c r="BD56" s="69"/>
    </row>
    <row r="57" spans="1:56" s="135" customFormat="1" ht="15.5" x14ac:dyDescent="0.35">
      <c r="A57" s="146" t="s">
        <v>256</v>
      </c>
      <c r="B57" s="187" t="s">
        <v>313</v>
      </c>
      <c r="C57" s="187" t="s">
        <v>314</v>
      </c>
      <c r="D57" s="201">
        <f>AVERAGE(J57,O57,T57,Y57)</f>
        <v>49</v>
      </c>
      <c r="E57" s="316">
        <f>MAX(D57:D60)</f>
        <v>5400</v>
      </c>
      <c r="F57" s="316">
        <f>1500000/D57</f>
        <v>30612.244897959183</v>
      </c>
      <c r="G57" s="76"/>
      <c r="H57" s="76"/>
      <c r="I57" s="76"/>
      <c r="J57" s="76"/>
      <c r="K57" s="77"/>
      <c r="L57" s="74">
        <v>4088365</v>
      </c>
      <c r="M57" s="75">
        <v>40454</v>
      </c>
      <c r="N57" s="75">
        <v>43777</v>
      </c>
      <c r="O57" s="76">
        <v>49</v>
      </c>
      <c r="P57" s="77">
        <v>46</v>
      </c>
      <c r="Q57" s="74"/>
      <c r="R57" s="76"/>
      <c r="S57" s="76"/>
      <c r="T57" s="76"/>
      <c r="U57" s="77"/>
      <c r="V57" s="74"/>
      <c r="W57" s="76"/>
      <c r="X57" s="76"/>
      <c r="Y57" s="76"/>
      <c r="Z57" s="77"/>
      <c r="AA57" s="74"/>
      <c r="AB57" s="76"/>
      <c r="AC57" s="76"/>
      <c r="AD57" s="76"/>
      <c r="AE57" s="77"/>
      <c r="AF57" s="74"/>
      <c r="AG57" s="76"/>
      <c r="AH57" s="76"/>
      <c r="AI57" s="76"/>
      <c r="AJ57" s="77"/>
      <c r="AK57" s="74"/>
      <c r="AL57" s="76"/>
      <c r="AM57" s="76"/>
      <c r="AN57" s="76"/>
      <c r="AO57" s="77"/>
      <c r="AP57" s="74"/>
      <c r="AQ57" s="76"/>
      <c r="AR57" s="76"/>
      <c r="AS57" s="76"/>
      <c r="AT57" s="77"/>
      <c r="AU57" s="74"/>
      <c r="AV57" s="76"/>
      <c r="AW57" s="76"/>
      <c r="AX57" s="76"/>
      <c r="AY57" s="77"/>
      <c r="AZ57" s="74"/>
      <c r="BA57" s="76"/>
      <c r="BB57" s="76"/>
      <c r="BC57" s="76"/>
      <c r="BD57" s="77"/>
    </row>
    <row r="58" spans="1:56" s="135" customFormat="1" ht="15.5" x14ac:dyDescent="0.35">
      <c r="A58" s="146"/>
      <c r="B58" s="185"/>
      <c r="C58" s="187" t="s">
        <v>315</v>
      </c>
      <c r="D58" s="201">
        <f t="shared" ref="D58:D60" si="7">AVERAGE(J58,O58,T58,Y58)</f>
        <v>2500</v>
      </c>
      <c r="E58" s="316"/>
      <c r="F58" s="316"/>
      <c r="G58" s="76"/>
      <c r="H58" s="76"/>
      <c r="I58" s="76"/>
      <c r="J58" s="76"/>
      <c r="K58" s="77"/>
      <c r="L58" s="74">
        <v>4088357</v>
      </c>
      <c r="M58" s="75">
        <v>40454</v>
      </c>
      <c r="N58" s="75">
        <v>43777</v>
      </c>
      <c r="O58" s="76">
        <v>2500</v>
      </c>
      <c r="P58" s="77"/>
      <c r="Q58" s="74"/>
      <c r="R58" s="76"/>
      <c r="S58" s="76"/>
      <c r="T58" s="76"/>
      <c r="U58" s="77"/>
      <c r="V58" s="74"/>
      <c r="W58" s="76"/>
      <c r="X58" s="76"/>
      <c r="Y58" s="76"/>
      <c r="Z58" s="77"/>
      <c r="AA58" s="74"/>
      <c r="AB58" s="76"/>
      <c r="AC58" s="76"/>
      <c r="AD58" s="76"/>
      <c r="AE58" s="77"/>
      <c r="AF58" s="74"/>
      <c r="AG58" s="76"/>
      <c r="AH58" s="76"/>
      <c r="AI58" s="76"/>
      <c r="AJ58" s="77"/>
      <c r="AK58" s="74"/>
      <c r="AL58" s="76"/>
      <c r="AM58" s="76"/>
      <c r="AN58" s="76"/>
      <c r="AO58" s="77"/>
      <c r="AP58" s="74"/>
      <c r="AQ58" s="76"/>
      <c r="AR58" s="76"/>
      <c r="AS58" s="76"/>
      <c r="AT58" s="77"/>
      <c r="AU58" s="74"/>
      <c r="AV58" s="76"/>
      <c r="AW58" s="76"/>
      <c r="AX58" s="76"/>
      <c r="AY58" s="77"/>
      <c r="AZ58" s="74"/>
      <c r="BA58" s="76"/>
      <c r="BB58" s="76"/>
      <c r="BC58" s="76"/>
      <c r="BD58" s="77"/>
    </row>
    <row r="59" spans="1:56" s="135" customFormat="1" ht="15.5" x14ac:dyDescent="0.35">
      <c r="A59" s="146"/>
      <c r="B59" s="185"/>
      <c r="C59" s="187" t="s">
        <v>316</v>
      </c>
      <c r="D59" s="201">
        <f t="shared" si="7"/>
        <v>5400</v>
      </c>
      <c r="E59" s="316"/>
      <c r="F59" s="316"/>
      <c r="G59" s="76"/>
      <c r="H59" s="76"/>
      <c r="I59" s="76"/>
      <c r="J59" s="76"/>
      <c r="K59" s="77"/>
      <c r="L59" s="74">
        <v>4088394</v>
      </c>
      <c r="M59" s="75">
        <v>40454</v>
      </c>
      <c r="N59" s="75">
        <v>43777</v>
      </c>
      <c r="O59" s="76">
        <v>5400</v>
      </c>
      <c r="P59" s="77"/>
      <c r="Q59" s="74"/>
      <c r="R59" s="76"/>
      <c r="S59" s="76"/>
      <c r="T59" s="76"/>
      <c r="U59" s="77"/>
      <c r="V59" s="74"/>
      <c r="W59" s="76"/>
      <c r="X59" s="76"/>
      <c r="Y59" s="76"/>
      <c r="Z59" s="77"/>
      <c r="AA59" s="74"/>
      <c r="AB59" s="76"/>
      <c r="AC59" s="76"/>
      <c r="AD59" s="76"/>
      <c r="AE59" s="77"/>
      <c r="AF59" s="74"/>
      <c r="AG59" s="76"/>
      <c r="AH59" s="76"/>
      <c r="AI59" s="76"/>
      <c r="AJ59" s="77"/>
      <c r="AK59" s="74"/>
      <c r="AL59" s="76"/>
      <c r="AM59" s="76"/>
      <c r="AN59" s="76"/>
      <c r="AO59" s="77"/>
      <c r="AP59" s="74"/>
      <c r="AQ59" s="76"/>
      <c r="AR59" s="76"/>
      <c r="AS59" s="76"/>
      <c r="AT59" s="77"/>
      <c r="AU59" s="74"/>
      <c r="AV59" s="76"/>
      <c r="AW59" s="76"/>
      <c r="AX59" s="76"/>
      <c r="AY59" s="77"/>
      <c r="AZ59" s="74"/>
      <c r="BA59" s="76"/>
      <c r="BB59" s="76"/>
      <c r="BC59" s="76"/>
      <c r="BD59" s="77"/>
    </row>
    <row r="60" spans="1:56" s="135" customFormat="1" ht="15.5" x14ac:dyDescent="0.35">
      <c r="A60" s="146"/>
      <c r="B60" s="185"/>
      <c r="C60" s="187" t="s">
        <v>317</v>
      </c>
      <c r="D60" s="201">
        <f t="shared" si="7"/>
        <v>180</v>
      </c>
      <c r="E60" s="318"/>
      <c r="F60" s="318"/>
      <c r="G60" s="76"/>
      <c r="H60" s="76"/>
      <c r="I60" s="76"/>
      <c r="J60" s="76"/>
      <c r="K60" s="77"/>
      <c r="L60" s="74">
        <v>4088331</v>
      </c>
      <c r="M60" s="75">
        <v>40454</v>
      </c>
      <c r="N60" s="75">
        <v>43777</v>
      </c>
      <c r="O60" s="76">
        <v>180</v>
      </c>
      <c r="P60" s="77"/>
      <c r="Q60" s="74"/>
      <c r="R60" s="76"/>
      <c r="S60" s="76"/>
      <c r="T60" s="76"/>
      <c r="U60" s="77"/>
      <c r="V60" s="74"/>
      <c r="W60" s="76"/>
      <c r="X60" s="76"/>
      <c r="Y60" s="76"/>
      <c r="Z60" s="77"/>
      <c r="AA60" s="74"/>
      <c r="AB60" s="76"/>
      <c r="AC60" s="76"/>
      <c r="AD60" s="76"/>
      <c r="AE60" s="77"/>
      <c r="AF60" s="74"/>
      <c r="AG60" s="76"/>
      <c r="AH60" s="76"/>
      <c r="AI60" s="76"/>
      <c r="AJ60" s="77"/>
      <c r="AK60" s="74"/>
      <c r="AL60" s="76"/>
      <c r="AM60" s="76"/>
      <c r="AN60" s="76"/>
      <c r="AO60" s="77"/>
      <c r="AP60" s="74"/>
      <c r="AQ60" s="76"/>
      <c r="AR60" s="76"/>
      <c r="AS60" s="76"/>
      <c r="AT60" s="77"/>
      <c r="AU60" s="74"/>
      <c r="AV60" s="76"/>
      <c r="AW60" s="76"/>
      <c r="AX60" s="76"/>
      <c r="AY60" s="77"/>
      <c r="AZ60" s="74"/>
      <c r="BA60" s="76"/>
      <c r="BB60" s="76"/>
      <c r="BC60" s="76"/>
      <c r="BD60" s="77"/>
    </row>
    <row r="61" spans="1:56" s="134" customFormat="1" ht="15.5" x14ac:dyDescent="0.35">
      <c r="A61" s="145" t="s">
        <v>257</v>
      </c>
      <c r="B61" s="255" t="s">
        <v>342</v>
      </c>
      <c r="C61" s="255" t="s">
        <v>344</v>
      </c>
      <c r="D61" s="200">
        <f>AVERAGE(J61,O61,T61,Y61,AD61,AI61,AN61,AS61,AX61,BC61)</f>
        <v>440</v>
      </c>
      <c r="E61" s="257">
        <f>MAX(D61)</f>
        <v>440</v>
      </c>
      <c r="F61" s="257">
        <f>1500000/E61</f>
        <v>3409.090909090909</v>
      </c>
      <c r="G61" s="68"/>
      <c r="H61" s="68"/>
      <c r="I61" s="68"/>
      <c r="J61" s="68"/>
      <c r="K61" s="69"/>
      <c r="L61" s="66"/>
      <c r="M61" s="68"/>
      <c r="N61" s="68"/>
      <c r="O61" s="68"/>
      <c r="P61" s="69"/>
      <c r="Q61" s="66"/>
      <c r="R61" s="68"/>
      <c r="S61" s="68"/>
      <c r="T61" s="68"/>
      <c r="U61" s="69"/>
      <c r="V61" s="66"/>
      <c r="W61" s="68"/>
      <c r="X61" s="68"/>
      <c r="Y61" s="68"/>
      <c r="Z61" s="69"/>
      <c r="AA61" s="66"/>
      <c r="AB61" s="68"/>
      <c r="AC61" s="68"/>
      <c r="AD61" s="68"/>
      <c r="AE61" s="69"/>
      <c r="AF61" s="66"/>
      <c r="AG61" s="68"/>
      <c r="AH61" s="68"/>
      <c r="AI61" s="68"/>
      <c r="AJ61" s="69"/>
      <c r="AK61" s="66"/>
      <c r="AL61" s="68"/>
      <c r="AM61" s="68"/>
      <c r="AN61" s="68"/>
      <c r="AO61" s="69"/>
      <c r="AP61" s="66"/>
      <c r="AQ61" s="68"/>
      <c r="AR61" s="68"/>
      <c r="AS61" s="68"/>
      <c r="AT61" s="69"/>
      <c r="AU61" s="66">
        <v>4095149</v>
      </c>
      <c r="AV61" s="67">
        <v>44082</v>
      </c>
      <c r="AW61" s="67">
        <v>44116</v>
      </c>
      <c r="AX61" s="68">
        <v>440</v>
      </c>
      <c r="AY61" s="69">
        <v>576</v>
      </c>
      <c r="AZ61" s="66"/>
      <c r="BA61" s="68"/>
      <c r="BB61" s="68"/>
      <c r="BC61" s="68"/>
      <c r="BD61" s="69"/>
    </row>
    <row r="62" spans="1:56" ht="15.5" x14ac:dyDescent="0.35">
      <c r="B62" s="3"/>
      <c r="C62" s="3"/>
      <c r="D62" s="3"/>
      <c r="E62" s="256"/>
      <c r="F62" s="256"/>
      <c r="G62" s="79"/>
    </row>
    <row r="63" spans="1:56" ht="15.5" x14ac:dyDescent="0.35">
      <c r="B63" s="3"/>
      <c r="C63" s="3"/>
      <c r="D63" s="3"/>
      <c r="E63" s="256"/>
      <c r="F63" s="256"/>
      <c r="G63" s="79"/>
    </row>
    <row r="64" spans="1:56" ht="15.5" x14ac:dyDescent="0.35">
      <c r="B64" s="3"/>
      <c r="C64" s="3"/>
      <c r="D64" s="3"/>
      <c r="E64" s="256"/>
      <c r="F64" s="256"/>
      <c r="G64" s="79"/>
    </row>
    <row r="65" spans="2:6" ht="15.5" x14ac:dyDescent="0.35">
      <c r="B65" s="3"/>
      <c r="C65" s="3"/>
      <c r="D65" s="3"/>
      <c r="E65" s="3"/>
      <c r="F65" s="3"/>
    </row>
    <row r="66" spans="2:6" ht="15.5" x14ac:dyDescent="0.35">
      <c r="B66" s="3"/>
      <c r="C66" s="3"/>
      <c r="D66" s="258" t="s">
        <v>346</v>
      </c>
      <c r="E66" s="259">
        <f>1500000/6</f>
        <v>250000</v>
      </c>
      <c r="F66" s="260">
        <f>E66/$E$61</f>
        <v>568.18181818181813</v>
      </c>
    </row>
    <row r="67" spans="2:6" ht="15.5" x14ac:dyDescent="0.35">
      <c r="B67" s="3"/>
      <c r="C67" s="3"/>
      <c r="D67" s="1" t="s">
        <v>347</v>
      </c>
      <c r="E67" s="261">
        <f>E66*3</f>
        <v>750000</v>
      </c>
      <c r="F67" s="260">
        <f t="shared" ref="F67:F68" si="8">E67/$E$61</f>
        <v>1704.5454545454545</v>
      </c>
    </row>
    <row r="68" spans="2:6" ht="15.5" x14ac:dyDescent="0.35">
      <c r="B68" s="3"/>
      <c r="C68" s="3"/>
      <c r="D68" s="258" t="s">
        <v>345</v>
      </c>
      <c r="E68" s="259">
        <f>(E66*4.5)</f>
        <v>1125000</v>
      </c>
      <c r="F68" s="260">
        <f t="shared" si="8"/>
        <v>2556.818181818182</v>
      </c>
    </row>
    <row r="69" spans="2:6" ht="15.5" x14ac:dyDescent="0.35">
      <c r="B69" s="3"/>
      <c r="C69" s="3"/>
      <c r="D69" s="3"/>
      <c r="E69" s="3"/>
      <c r="F69" s="3"/>
    </row>
    <row r="70" spans="2:6" ht="15.5" x14ac:dyDescent="0.35">
      <c r="B70" s="3"/>
      <c r="C70" s="3"/>
      <c r="D70" s="3"/>
      <c r="E70" s="3"/>
      <c r="F70" s="3"/>
    </row>
    <row r="71" spans="2:6" ht="15.5" x14ac:dyDescent="0.35">
      <c r="B71" s="3"/>
      <c r="C71" s="3"/>
      <c r="D71" s="3"/>
      <c r="E71" s="3"/>
      <c r="F71" s="3"/>
    </row>
    <row r="72" spans="2:6" ht="15.5" x14ac:dyDescent="0.35">
      <c r="B72" s="3"/>
      <c r="C72" s="3"/>
      <c r="D72" s="3"/>
      <c r="E72" s="3"/>
      <c r="F72" s="3"/>
    </row>
    <row r="73" spans="2:6" ht="15.5" x14ac:dyDescent="0.35">
      <c r="B73" s="3"/>
      <c r="C73" s="3"/>
      <c r="D73" s="3"/>
      <c r="E73" s="3"/>
      <c r="F73" s="3"/>
    </row>
    <row r="74" spans="2:6" ht="15.5" x14ac:dyDescent="0.35">
      <c r="B74" s="3"/>
      <c r="C74" s="3"/>
      <c r="D74" s="3"/>
      <c r="E74" s="3"/>
      <c r="F74" s="3"/>
    </row>
    <row r="75" spans="2:6" ht="15.5" x14ac:dyDescent="0.35">
      <c r="B75" s="3"/>
      <c r="C75" s="3"/>
      <c r="D75" s="3"/>
      <c r="E75" s="3"/>
      <c r="F75" s="3"/>
    </row>
    <row r="76" spans="2:6" ht="15.5" x14ac:dyDescent="0.35">
      <c r="B76" s="3"/>
      <c r="C76" s="3"/>
      <c r="D76" s="3"/>
      <c r="E76" s="3"/>
      <c r="F76" s="3"/>
    </row>
    <row r="77" spans="2:6" ht="15.5" x14ac:dyDescent="0.35">
      <c r="B77" s="3"/>
      <c r="C77" s="3"/>
      <c r="D77" s="3"/>
      <c r="E77" s="3"/>
      <c r="F77" s="3"/>
    </row>
    <row r="78" spans="2:6" ht="15.5" x14ac:dyDescent="0.35">
      <c r="B78" s="3"/>
      <c r="C78" s="3"/>
      <c r="D78" s="3"/>
      <c r="E78" s="3"/>
      <c r="F78" s="3"/>
    </row>
    <row r="79" spans="2:6" ht="15.5" x14ac:dyDescent="0.35">
      <c r="B79" s="3"/>
      <c r="C79" s="3"/>
      <c r="D79" s="3"/>
      <c r="E79" s="3"/>
      <c r="F79" s="3"/>
    </row>
    <row r="80" spans="2:6" ht="15.5" x14ac:dyDescent="0.35">
      <c r="B80" s="3"/>
      <c r="C80" s="3"/>
      <c r="D80" s="3"/>
      <c r="E80" s="3"/>
      <c r="F80" s="3"/>
    </row>
    <row r="81" spans="2:6" ht="15.5" x14ac:dyDescent="0.35">
      <c r="B81" s="3"/>
      <c r="C81" s="3"/>
      <c r="D81" s="3"/>
      <c r="E81" s="3"/>
      <c r="F81" s="3"/>
    </row>
    <row r="82" spans="2:6" ht="15.5" x14ac:dyDescent="0.35">
      <c r="B82" s="3"/>
      <c r="C82" s="3"/>
      <c r="D82" s="3"/>
      <c r="E82" s="3"/>
      <c r="F82" s="3"/>
    </row>
    <row r="83" spans="2:6" ht="15.5" x14ac:dyDescent="0.35">
      <c r="B83" s="3"/>
      <c r="C83" s="3"/>
      <c r="D83" s="3"/>
      <c r="E83" s="3"/>
      <c r="F83" s="3"/>
    </row>
    <row r="84" spans="2:6" ht="15.5" x14ac:dyDescent="0.35">
      <c r="B84" s="3"/>
      <c r="C84" s="3"/>
      <c r="D84" s="3"/>
      <c r="E84" s="3"/>
      <c r="F84" s="3"/>
    </row>
    <row r="85" spans="2:6" ht="15.5" x14ac:dyDescent="0.35">
      <c r="B85" s="3"/>
      <c r="C85" s="3"/>
      <c r="D85" s="3"/>
      <c r="E85" s="3"/>
      <c r="F85" s="3"/>
    </row>
    <row r="86" spans="2:6" ht="15.5" x14ac:dyDescent="0.35">
      <c r="B86" s="3"/>
      <c r="C86" s="3"/>
      <c r="D86" s="3"/>
      <c r="E86" s="3"/>
      <c r="F86" s="3"/>
    </row>
    <row r="87" spans="2:6" ht="15.5" x14ac:dyDescent="0.35">
      <c r="B87" s="3"/>
      <c r="C87" s="3"/>
      <c r="D87" s="3"/>
      <c r="E87" s="3"/>
      <c r="F87" s="3"/>
    </row>
    <row r="88" spans="2:6" ht="15.5" x14ac:dyDescent="0.35">
      <c r="B88" s="3"/>
      <c r="C88" s="3"/>
      <c r="D88" s="3"/>
      <c r="E88" s="3"/>
      <c r="F88" s="3"/>
    </row>
    <row r="89" spans="2:6" ht="15.5" x14ac:dyDescent="0.35">
      <c r="B89" s="3"/>
      <c r="C89" s="3"/>
      <c r="D89" s="3"/>
      <c r="E89" s="3"/>
      <c r="F89" s="3"/>
    </row>
    <row r="90" spans="2:6" ht="15.5" x14ac:dyDescent="0.35">
      <c r="B90" s="3"/>
      <c r="C90" s="3"/>
      <c r="D90" s="3"/>
      <c r="E90" s="3"/>
      <c r="F90" s="3"/>
    </row>
    <row r="91" spans="2:6" ht="15.5" x14ac:dyDescent="0.35">
      <c r="B91" s="3"/>
      <c r="C91" s="3"/>
      <c r="D91" s="3"/>
      <c r="E91" s="3"/>
      <c r="F91" s="3"/>
    </row>
    <row r="92" spans="2:6" ht="15.5" x14ac:dyDescent="0.35">
      <c r="B92" s="3"/>
      <c r="C92" s="3"/>
      <c r="D92" s="3"/>
      <c r="E92" s="3"/>
      <c r="F92" s="3"/>
    </row>
    <row r="93" spans="2:6" ht="15.5" x14ac:dyDescent="0.35">
      <c r="B93" s="3"/>
      <c r="C93" s="3"/>
      <c r="D93" s="3"/>
      <c r="E93" s="3"/>
      <c r="F93" s="3"/>
    </row>
    <row r="94" spans="2:6" ht="15.5" x14ac:dyDescent="0.35">
      <c r="B94" s="3"/>
      <c r="C94" s="3"/>
      <c r="D94" s="3"/>
      <c r="E94" s="3"/>
      <c r="F94" s="3"/>
    </row>
    <row r="95" spans="2:6" ht="15.5" x14ac:dyDescent="0.35">
      <c r="B95" s="3"/>
      <c r="C95" s="3"/>
      <c r="D95" s="3"/>
      <c r="E95" s="3"/>
      <c r="F95" s="3"/>
    </row>
    <row r="96" spans="2:6" ht="15.5" x14ac:dyDescent="0.35">
      <c r="B96" s="3"/>
      <c r="C96" s="3"/>
      <c r="D96" s="3"/>
      <c r="E96" s="3"/>
      <c r="F96" s="3"/>
    </row>
    <row r="97" spans="2:6" ht="15.5" x14ac:dyDescent="0.35">
      <c r="B97" s="3"/>
      <c r="C97" s="3"/>
      <c r="D97" s="3"/>
      <c r="E97" s="3"/>
      <c r="F97" s="3"/>
    </row>
    <row r="98" spans="2:6" ht="15.5" x14ac:dyDescent="0.35">
      <c r="B98" s="3"/>
      <c r="C98" s="3"/>
      <c r="D98" s="3"/>
      <c r="E98" s="3"/>
      <c r="F98" s="3"/>
    </row>
    <row r="99" spans="2:6" ht="15.5" x14ac:dyDescent="0.35">
      <c r="B99" s="3"/>
      <c r="C99" s="3"/>
      <c r="D99" s="3"/>
      <c r="E99" s="3"/>
      <c r="F99" s="3"/>
    </row>
    <row r="100" spans="2:6" ht="15.5" x14ac:dyDescent="0.35">
      <c r="B100" s="3"/>
      <c r="C100" s="3"/>
      <c r="D100" s="3"/>
      <c r="E100" s="3"/>
      <c r="F100" s="3"/>
    </row>
    <row r="101" spans="2:6" ht="15.5" x14ac:dyDescent="0.35">
      <c r="B101" s="3"/>
      <c r="C101" s="3"/>
      <c r="D101" s="3"/>
      <c r="E101" s="3"/>
      <c r="F101" s="3"/>
    </row>
    <row r="102" spans="2:6" ht="15.5" x14ac:dyDescent="0.35">
      <c r="B102" s="3"/>
      <c r="C102" s="3"/>
      <c r="D102" s="3"/>
      <c r="E102" s="3"/>
      <c r="F102" s="3"/>
    </row>
    <row r="103" spans="2:6" ht="15.5" x14ac:dyDescent="0.35">
      <c r="B103" s="3"/>
      <c r="C103" s="3"/>
      <c r="D103" s="3"/>
      <c r="E103" s="3"/>
      <c r="F103" s="3"/>
    </row>
    <row r="104" spans="2:6" ht="15.5" x14ac:dyDescent="0.35">
      <c r="B104" s="3"/>
      <c r="C104" s="3"/>
      <c r="D104" s="3"/>
      <c r="E104" s="3"/>
      <c r="F104" s="3"/>
    </row>
    <row r="105" spans="2:6" ht="15.5" x14ac:dyDescent="0.35">
      <c r="B105" s="3"/>
      <c r="C105" s="3"/>
      <c r="D105" s="3"/>
      <c r="E105" s="3"/>
      <c r="F105" s="3"/>
    </row>
    <row r="106" spans="2:6" ht="15.5" x14ac:dyDescent="0.35">
      <c r="B106" s="3"/>
      <c r="C106" s="3"/>
      <c r="D106" s="3"/>
      <c r="E106" s="3"/>
      <c r="F106" s="3"/>
    </row>
    <row r="107" spans="2:6" ht="15.5" x14ac:dyDescent="0.35">
      <c r="B107" s="3"/>
      <c r="C107" s="3"/>
      <c r="D107" s="3"/>
      <c r="E107" s="3"/>
      <c r="F107" s="3"/>
    </row>
    <row r="108" spans="2:6" ht="15.5" x14ac:dyDescent="0.35">
      <c r="B108" s="3"/>
      <c r="C108" s="3"/>
      <c r="D108" s="3"/>
      <c r="E108" s="3"/>
      <c r="F108" s="3"/>
    </row>
    <row r="109" spans="2:6" ht="15.5" x14ac:dyDescent="0.35">
      <c r="B109" s="3"/>
      <c r="C109" s="3"/>
      <c r="D109" s="3"/>
      <c r="E109" s="3"/>
      <c r="F109" s="3"/>
    </row>
    <row r="110" spans="2:6" ht="15.5" x14ac:dyDescent="0.35">
      <c r="B110" s="3"/>
      <c r="C110" s="3"/>
      <c r="D110" s="3"/>
      <c r="E110" s="3"/>
      <c r="F110" s="3"/>
    </row>
    <row r="111" spans="2:6" ht="15.5" x14ac:dyDescent="0.35">
      <c r="B111" s="3"/>
      <c r="C111" s="3"/>
      <c r="D111" s="3"/>
      <c r="E111" s="3"/>
      <c r="F111" s="3"/>
    </row>
    <row r="112" spans="2:6" ht="15.5" x14ac:dyDescent="0.35">
      <c r="B112" s="3"/>
      <c r="C112" s="3"/>
      <c r="D112" s="3"/>
      <c r="E112" s="3"/>
      <c r="F112" s="3"/>
    </row>
    <row r="113" spans="2:6" ht="15.5" x14ac:dyDescent="0.35">
      <c r="B113" s="3"/>
      <c r="C113" s="3"/>
      <c r="D113" s="3"/>
      <c r="E113" s="3"/>
      <c r="F113" s="3"/>
    </row>
    <row r="114" spans="2:6" ht="15.5" x14ac:dyDescent="0.35">
      <c r="B114" s="3"/>
      <c r="C114" s="3"/>
      <c r="D114" s="3"/>
      <c r="E114" s="3"/>
      <c r="F114" s="3"/>
    </row>
    <row r="115" spans="2:6" ht="15.5" x14ac:dyDescent="0.35">
      <c r="B115" s="3"/>
      <c r="C115" s="3"/>
      <c r="D115" s="3"/>
      <c r="E115" s="3"/>
      <c r="F115" s="3"/>
    </row>
    <row r="116" spans="2:6" ht="15.5" x14ac:dyDescent="0.35">
      <c r="B116" s="3"/>
      <c r="C116" s="3"/>
      <c r="D116" s="3"/>
      <c r="E116" s="3"/>
      <c r="F116" s="3"/>
    </row>
    <row r="117" spans="2:6" ht="15.5" x14ac:dyDescent="0.35">
      <c r="B117" s="3"/>
      <c r="C117" s="3"/>
      <c r="D117" s="3"/>
      <c r="E117" s="3"/>
      <c r="F117" s="3"/>
    </row>
    <row r="118" spans="2:6" ht="15.5" x14ac:dyDescent="0.35">
      <c r="B118" s="3"/>
      <c r="C118" s="3"/>
      <c r="D118" s="3"/>
      <c r="E118" s="3"/>
      <c r="F118" s="3"/>
    </row>
    <row r="119" spans="2:6" ht="15.5" x14ac:dyDescent="0.35">
      <c r="B119" s="3"/>
      <c r="C119" s="3"/>
      <c r="D119" s="3"/>
      <c r="E119" s="3"/>
      <c r="F119" s="3"/>
    </row>
    <row r="120" spans="2:6" ht="15.5" x14ac:dyDescent="0.35">
      <c r="B120" s="3"/>
      <c r="C120" s="3"/>
      <c r="D120" s="3"/>
      <c r="E120" s="3"/>
      <c r="F120" s="3"/>
    </row>
    <row r="121" spans="2:6" ht="15.5" x14ac:dyDescent="0.35">
      <c r="B121" s="3"/>
      <c r="C121" s="3"/>
      <c r="D121" s="3"/>
      <c r="E121" s="3"/>
      <c r="F121" s="3"/>
    </row>
    <row r="122" spans="2:6" ht="15.5" x14ac:dyDescent="0.35">
      <c r="B122" s="3"/>
      <c r="C122" s="3"/>
      <c r="D122" s="3"/>
      <c r="E122" s="3"/>
      <c r="F122" s="3"/>
    </row>
    <row r="123" spans="2:6" ht="15.5" x14ac:dyDescent="0.35">
      <c r="B123" s="3"/>
      <c r="C123" s="3"/>
      <c r="D123" s="3"/>
      <c r="E123" s="3"/>
      <c r="F123" s="3"/>
    </row>
    <row r="124" spans="2:6" ht="15.5" x14ac:dyDescent="0.35">
      <c r="B124" s="3"/>
      <c r="C124" s="3"/>
      <c r="D124" s="3"/>
      <c r="E124" s="3"/>
      <c r="F124" s="3"/>
    </row>
    <row r="125" spans="2:6" ht="15.5" x14ac:dyDescent="0.35">
      <c r="B125" s="3"/>
      <c r="C125" s="3"/>
      <c r="D125" s="3"/>
      <c r="E125" s="3"/>
      <c r="F125" s="3"/>
    </row>
    <row r="126" spans="2:6" ht="15.5" x14ac:dyDescent="0.35">
      <c r="B126" s="3"/>
      <c r="C126" s="3"/>
      <c r="D126" s="3"/>
      <c r="E126" s="3"/>
      <c r="F126" s="3"/>
    </row>
    <row r="127" spans="2:6" ht="15.5" x14ac:dyDescent="0.35">
      <c r="B127" s="3"/>
      <c r="C127" s="3"/>
      <c r="D127" s="3"/>
      <c r="E127" s="3"/>
      <c r="F127" s="3"/>
    </row>
    <row r="128" spans="2:6" ht="15.5" x14ac:dyDescent="0.35">
      <c r="B128" s="3"/>
      <c r="C128" s="3"/>
      <c r="D128" s="3"/>
      <c r="E128" s="3"/>
      <c r="F128" s="3"/>
    </row>
    <row r="129" spans="2:6" ht="15.5" x14ac:dyDescent="0.35">
      <c r="B129" s="3"/>
      <c r="C129" s="3"/>
      <c r="D129" s="3"/>
      <c r="E129" s="3"/>
      <c r="F129" s="3"/>
    </row>
    <row r="130" spans="2:6" ht="15.5" x14ac:dyDescent="0.35">
      <c r="B130" s="3"/>
      <c r="C130" s="3"/>
      <c r="D130" s="3"/>
      <c r="E130" s="3"/>
      <c r="F130" s="3"/>
    </row>
    <row r="131" spans="2:6" ht="15.5" x14ac:dyDescent="0.35">
      <c r="B131" s="3"/>
      <c r="C131" s="3"/>
      <c r="D131" s="3"/>
      <c r="E131" s="3"/>
      <c r="F131" s="3"/>
    </row>
    <row r="132" spans="2:6" ht="15.5" x14ac:dyDescent="0.35">
      <c r="B132" s="3"/>
      <c r="C132" s="3"/>
      <c r="D132" s="3"/>
      <c r="E132" s="3"/>
      <c r="F132" s="3"/>
    </row>
    <row r="133" spans="2:6" ht="15.5" x14ac:dyDescent="0.35">
      <c r="B133" s="3"/>
      <c r="C133" s="3"/>
      <c r="D133" s="3"/>
      <c r="E133" s="3"/>
      <c r="F133" s="3"/>
    </row>
    <row r="134" spans="2:6" ht="15.5" x14ac:dyDescent="0.35">
      <c r="B134" s="3"/>
      <c r="C134" s="3"/>
      <c r="D134" s="3"/>
      <c r="E134" s="3"/>
      <c r="F134" s="3"/>
    </row>
    <row r="135" spans="2:6" ht="15.5" x14ac:dyDescent="0.35">
      <c r="B135" s="3"/>
      <c r="C135" s="3"/>
      <c r="D135" s="3"/>
      <c r="E135" s="3"/>
      <c r="F135" s="3"/>
    </row>
    <row r="136" spans="2:6" ht="15.5" x14ac:dyDescent="0.35">
      <c r="B136" s="3"/>
      <c r="C136" s="3"/>
      <c r="D136" s="3"/>
      <c r="E136" s="3"/>
      <c r="F136" s="3"/>
    </row>
    <row r="137" spans="2:6" ht="15.5" x14ac:dyDescent="0.35">
      <c r="B137" s="3"/>
      <c r="C137" s="3"/>
      <c r="D137" s="3"/>
      <c r="E137" s="3"/>
      <c r="F137" s="3"/>
    </row>
    <row r="138" spans="2:6" ht="15.5" x14ac:dyDescent="0.35">
      <c r="B138" s="3"/>
      <c r="C138" s="3"/>
      <c r="D138" s="3"/>
      <c r="E138" s="3"/>
      <c r="F138" s="3"/>
    </row>
    <row r="139" spans="2:6" ht="15.5" x14ac:dyDescent="0.35">
      <c r="B139" s="3"/>
      <c r="C139" s="3"/>
      <c r="D139" s="3"/>
      <c r="E139" s="3"/>
      <c r="F139" s="3"/>
    </row>
    <row r="140" spans="2:6" ht="15.5" x14ac:dyDescent="0.35">
      <c r="B140" s="3"/>
      <c r="C140" s="3"/>
      <c r="D140" s="3"/>
      <c r="E140" s="3"/>
      <c r="F140" s="3"/>
    </row>
    <row r="141" spans="2:6" ht="15.5" x14ac:dyDescent="0.35">
      <c r="B141" s="3"/>
      <c r="C141" s="3"/>
      <c r="D141" s="3"/>
      <c r="E141" s="3"/>
      <c r="F141" s="3"/>
    </row>
    <row r="142" spans="2:6" ht="15.5" x14ac:dyDescent="0.35">
      <c r="B142" s="3"/>
      <c r="C142" s="3"/>
      <c r="D142" s="3"/>
      <c r="E142" s="3"/>
      <c r="F142" s="3"/>
    </row>
    <row r="143" spans="2:6" ht="15.5" x14ac:dyDescent="0.35">
      <c r="B143" s="3"/>
      <c r="C143" s="3"/>
      <c r="D143" s="3"/>
      <c r="E143" s="3"/>
      <c r="F143" s="3"/>
    </row>
    <row r="144" spans="2:6" ht="15.5" x14ac:dyDescent="0.35">
      <c r="B144" s="3"/>
      <c r="C144" s="3"/>
      <c r="D144" s="3"/>
      <c r="E144" s="3"/>
      <c r="F144" s="3"/>
    </row>
    <row r="145" spans="2:6" ht="15.5" x14ac:dyDescent="0.35">
      <c r="B145" s="3"/>
      <c r="C145" s="3"/>
      <c r="D145" s="3"/>
      <c r="E145" s="3"/>
      <c r="F145" s="3"/>
    </row>
    <row r="146" spans="2:6" ht="15.5" x14ac:dyDescent="0.35">
      <c r="B146" s="3"/>
      <c r="C146" s="3"/>
      <c r="D146" s="3"/>
      <c r="E146" s="3"/>
      <c r="F146" s="3"/>
    </row>
    <row r="147" spans="2:6" ht="15.5" x14ac:dyDescent="0.35">
      <c r="B147" s="3"/>
      <c r="C147" s="3"/>
      <c r="D147" s="3"/>
      <c r="E147" s="3"/>
      <c r="F147" s="3"/>
    </row>
    <row r="148" spans="2:6" ht="15.5" x14ac:dyDescent="0.35">
      <c r="B148" s="3"/>
      <c r="C148" s="3"/>
      <c r="D148" s="3"/>
      <c r="E148" s="3"/>
      <c r="F148" s="3"/>
    </row>
    <row r="149" spans="2:6" ht="15.5" x14ac:dyDescent="0.35">
      <c r="B149" s="3"/>
      <c r="C149" s="3"/>
      <c r="D149" s="3"/>
      <c r="E149" s="3"/>
      <c r="F149" s="3"/>
    </row>
    <row r="150" spans="2:6" ht="15.5" x14ac:dyDescent="0.35">
      <c r="B150" s="3"/>
      <c r="C150" s="3"/>
      <c r="D150" s="3"/>
      <c r="E150" s="3"/>
      <c r="F150" s="3"/>
    </row>
    <row r="151" spans="2:6" ht="15.5" x14ac:dyDescent="0.35">
      <c r="B151" s="3"/>
      <c r="C151" s="3"/>
      <c r="D151" s="3"/>
      <c r="E151" s="3"/>
      <c r="F151" s="3"/>
    </row>
    <row r="152" spans="2:6" ht="15.5" x14ac:dyDescent="0.35">
      <c r="B152" s="3"/>
      <c r="C152" s="3"/>
      <c r="D152" s="3"/>
      <c r="E152" s="3"/>
      <c r="F152" s="3"/>
    </row>
    <row r="153" spans="2:6" ht="15.5" x14ac:dyDescent="0.35">
      <c r="B153" s="3"/>
      <c r="C153" s="3"/>
      <c r="D153" s="3"/>
      <c r="E153" s="3"/>
      <c r="F153" s="3"/>
    </row>
    <row r="154" spans="2:6" ht="15.5" x14ac:dyDescent="0.35">
      <c r="B154" s="3"/>
      <c r="C154" s="3"/>
      <c r="D154" s="3"/>
      <c r="E154" s="3"/>
      <c r="F154" s="3"/>
    </row>
    <row r="155" spans="2:6" ht="15.5" x14ac:dyDescent="0.35">
      <c r="B155" s="3"/>
      <c r="C155" s="3"/>
      <c r="D155" s="3"/>
      <c r="E155" s="3"/>
      <c r="F155" s="3"/>
    </row>
    <row r="156" spans="2:6" ht="15.5" x14ac:dyDescent="0.35">
      <c r="B156" s="3"/>
      <c r="C156" s="3"/>
      <c r="D156" s="3"/>
      <c r="E156" s="3"/>
      <c r="F156" s="3"/>
    </row>
    <row r="157" spans="2:6" ht="15.5" x14ac:dyDescent="0.35">
      <c r="B157" s="3"/>
      <c r="C157" s="3"/>
      <c r="D157" s="3"/>
      <c r="E157" s="3"/>
      <c r="F157" s="3"/>
    </row>
    <row r="158" spans="2:6" ht="15.5" x14ac:dyDescent="0.35">
      <c r="B158" s="3"/>
      <c r="C158" s="3"/>
      <c r="D158" s="3"/>
      <c r="E158" s="3"/>
      <c r="F158" s="3"/>
    </row>
    <row r="159" spans="2:6" ht="15.5" x14ac:dyDescent="0.35">
      <c r="B159" s="3"/>
      <c r="C159" s="3"/>
      <c r="D159" s="3"/>
      <c r="E159" s="3"/>
      <c r="F159" s="3"/>
    </row>
    <row r="160" spans="2:6" ht="15.5" x14ac:dyDescent="0.35">
      <c r="B160" s="3"/>
      <c r="C160" s="3"/>
      <c r="D160" s="3"/>
      <c r="E160" s="3"/>
      <c r="F160" s="3"/>
    </row>
    <row r="161" spans="2:6" ht="15.5" x14ac:dyDescent="0.35">
      <c r="B161" s="3"/>
      <c r="C161" s="3"/>
      <c r="D161" s="3"/>
      <c r="E161" s="3"/>
      <c r="F161" s="3"/>
    </row>
    <row r="162" spans="2:6" ht="15.5" x14ac:dyDescent="0.35">
      <c r="B162" s="3"/>
      <c r="C162" s="3"/>
      <c r="D162" s="3"/>
      <c r="E162" s="3"/>
      <c r="F162" s="3"/>
    </row>
    <row r="163" spans="2:6" ht="15.5" x14ac:dyDescent="0.35">
      <c r="B163" s="3"/>
      <c r="C163" s="3"/>
      <c r="D163" s="3"/>
      <c r="E163" s="3"/>
      <c r="F163" s="3"/>
    </row>
    <row r="164" spans="2:6" ht="15.5" x14ac:dyDescent="0.35">
      <c r="B164" s="3"/>
      <c r="C164" s="3"/>
      <c r="D164" s="3"/>
      <c r="E164" s="3"/>
      <c r="F164" s="3"/>
    </row>
    <row r="165" spans="2:6" ht="15.5" x14ac:dyDescent="0.35">
      <c r="B165" s="3"/>
      <c r="C165" s="3"/>
      <c r="D165" s="3"/>
      <c r="E165" s="3"/>
      <c r="F165" s="3"/>
    </row>
    <row r="166" spans="2:6" ht="15.5" x14ac:dyDescent="0.35">
      <c r="B166" s="3"/>
      <c r="C166" s="3"/>
      <c r="D166" s="3"/>
      <c r="E166" s="3"/>
      <c r="F166" s="3"/>
    </row>
    <row r="167" spans="2:6" ht="15.5" x14ac:dyDescent="0.35">
      <c r="B167" s="3"/>
      <c r="C167" s="3"/>
      <c r="D167" s="3"/>
      <c r="E167" s="3"/>
      <c r="F167" s="3"/>
    </row>
    <row r="168" spans="2:6" ht="15.5" x14ac:dyDescent="0.35">
      <c r="B168" s="3"/>
      <c r="C168" s="3"/>
      <c r="D168" s="3"/>
      <c r="E168" s="3"/>
      <c r="F168" s="3"/>
    </row>
    <row r="169" spans="2:6" ht="15.5" x14ac:dyDescent="0.35">
      <c r="B169" s="3"/>
      <c r="C169" s="3"/>
      <c r="D169" s="3"/>
      <c r="E169" s="3"/>
      <c r="F169" s="3"/>
    </row>
    <row r="170" spans="2:6" ht="15.5" x14ac:dyDescent="0.35">
      <c r="B170" s="3"/>
      <c r="C170" s="3"/>
      <c r="D170" s="3"/>
      <c r="E170" s="3"/>
      <c r="F170" s="3"/>
    </row>
    <row r="171" spans="2:6" ht="15.5" x14ac:dyDescent="0.35">
      <c r="B171" s="3"/>
      <c r="C171" s="3"/>
      <c r="D171" s="3"/>
      <c r="E171" s="3"/>
      <c r="F171" s="3"/>
    </row>
    <row r="172" spans="2:6" ht="15.5" x14ac:dyDescent="0.35">
      <c r="B172" s="3"/>
      <c r="C172" s="3"/>
      <c r="D172" s="3"/>
      <c r="E172" s="3"/>
      <c r="F172" s="3"/>
    </row>
    <row r="173" spans="2:6" ht="15.5" x14ac:dyDescent="0.35">
      <c r="B173" s="3"/>
      <c r="C173" s="3"/>
      <c r="D173" s="3"/>
      <c r="E173" s="3"/>
      <c r="F173" s="3"/>
    </row>
    <row r="174" spans="2:6" ht="15.5" x14ac:dyDescent="0.35">
      <c r="B174" s="3"/>
      <c r="C174" s="3"/>
      <c r="D174" s="3"/>
      <c r="E174" s="3"/>
      <c r="F174" s="3"/>
    </row>
    <row r="175" spans="2:6" ht="15.5" x14ac:dyDescent="0.35">
      <c r="B175" s="3"/>
      <c r="C175" s="3"/>
      <c r="D175" s="3"/>
      <c r="E175" s="3"/>
      <c r="F175" s="3"/>
    </row>
    <row r="176" spans="2:6" ht="15.5" x14ac:dyDescent="0.35">
      <c r="B176" s="3"/>
      <c r="C176" s="3"/>
      <c r="D176" s="3"/>
      <c r="E176" s="3"/>
      <c r="F176" s="3"/>
    </row>
    <row r="177" spans="2:6" ht="15.5" x14ac:dyDescent="0.35">
      <c r="B177" s="3"/>
      <c r="C177" s="3"/>
      <c r="D177" s="3"/>
      <c r="E177" s="3"/>
      <c r="F177" s="3"/>
    </row>
    <row r="178" spans="2:6" ht="15.5" x14ac:dyDescent="0.35">
      <c r="B178" s="3"/>
      <c r="C178" s="3"/>
      <c r="D178" s="3"/>
      <c r="E178" s="3"/>
      <c r="F178" s="3"/>
    </row>
    <row r="179" spans="2:6" ht="15.5" x14ac:dyDescent="0.35">
      <c r="B179" s="3"/>
      <c r="C179" s="3"/>
      <c r="D179" s="3"/>
      <c r="E179" s="3"/>
      <c r="F179" s="3"/>
    </row>
    <row r="180" spans="2:6" ht="15.5" x14ac:dyDescent="0.35">
      <c r="B180" s="3"/>
      <c r="C180" s="3"/>
      <c r="D180" s="3"/>
      <c r="E180" s="3"/>
      <c r="F180" s="3"/>
    </row>
    <row r="181" spans="2:6" ht="15.5" x14ac:dyDescent="0.35">
      <c r="B181" s="3"/>
      <c r="C181" s="3"/>
      <c r="D181" s="3"/>
      <c r="E181" s="3"/>
      <c r="F181" s="3"/>
    </row>
    <row r="182" spans="2:6" ht="15.5" x14ac:dyDescent="0.35">
      <c r="B182" s="3"/>
      <c r="C182" s="3"/>
      <c r="D182" s="3"/>
      <c r="E182" s="3"/>
      <c r="F182" s="3"/>
    </row>
    <row r="183" spans="2:6" ht="15.5" x14ac:dyDescent="0.35">
      <c r="B183" s="3"/>
      <c r="C183" s="3"/>
      <c r="D183" s="3"/>
      <c r="E183" s="3"/>
      <c r="F183" s="3"/>
    </row>
    <row r="184" spans="2:6" ht="15.5" x14ac:dyDescent="0.35">
      <c r="B184" s="3"/>
      <c r="C184" s="3"/>
      <c r="D184" s="3"/>
      <c r="E184" s="3"/>
      <c r="F184" s="3"/>
    </row>
    <row r="185" spans="2:6" ht="15.5" x14ac:dyDescent="0.35">
      <c r="B185" s="3"/>
      <c r="C185" s="3"/>
      <c r="D185" s="3"/>
      <c r="E185" s="3"/>
      <c r="F185" s="3"/>
    </row>
    <row r="186" spans="2:6" ht="15.5" x14ac:dyDescent="0.35">
      <c r="B186" s="3"/>
      <c r="C186" s="3"/>
      <c r="D186" s="3"/>
      <c r="E186" s="3"/>
      <c r="F186" s="3"/>
    </row>
    <row r="187" spans="2:6" ht="15.5" x14ac:dyDescent="0.35">
      <c r="B187" s="3"/>
      <c r="C187" s="3"/>
      <c r="D187" s="3"/>
      <c r="E187" s="3"/>
      <c r="F187" s="3"/>
    </row>
    <row r="188" spans="2:6" ht="15.5" x14ac:dyDescent="0.35">
      <c r="B188" s="3"/>
      <c r="C188" s="3"/>
      <c r="D188" s="3"/>
      <c r="E188" s="3"/>
      <c r="F188" s="3"/>
    </row>
    <row r="189" spans="2:6" ht="15.5" x14ac:dyDescent="0.35">
      <c r="B189" s="3"/>
      <c r="C189" s="3"/>
      <c r="D189" s="3"/>
      <c r="E189" s="3"/>
      <c r="F189" s="3"/>
    </row>
    <row r="190" spans="2:6" ht="15.5" x14ac:dyDescent="0.35">
      <c r="B190" s="3"/>
      <c r="C190" s="3"/>
      <c r="D190" s="3"/>
      <c r="E190" s="3"/>
      <c r="F190" s="3"/>
    </row>
    <row r="191" spans="2:6" ht="15.5" x14ac:dyDescent="0.35">
      <c r="B191" s="3"/>
      <c r="C191" s="3"/>
      <c r="D191" s="3"/>
      <c r="E191" s="3"/>
      <c r="F191" s="3"/>
    </row>
    <row r="192" spans="2:6" ht="15.5" x14ac:dyDescent="0.35">
      <c r="B192" s="3"/>
      <c r="C192" s="3"/>
      <c r="D192" s="3"/>
      <c r="E192" s="3"/>
      <c r="F192" s="3"/>
    </row>
    <row r="193" spans="2:6" ht="15.5" x14ac:dyDescent="0.35">
      <c r="B193" s="3"/>
      <c r="C193" s="3"/>
      <c r="D193" s="3"/>
      <c r="E193" s="3"/>
      <c r="F193" s="3"/>
    </row>
    <row r="194" spans="2:6" ht="15.5" x14ac:dyDescent="0.35">
      <c r="B194" s="3"/>
      <c r="C194" s="3"/>
      <c r="D194" s="3"/>
      <c r="E194" s="3"/>
      <c r="F194" s="3"/>
    </row>
    <row r="195" spans="2:6" ht="15.5" x14ac:dyDescent="0.35">
      <c r="B195" s="3"/>
      <c r="C195" s="3"/>
      <c r="D195" s="3"/>
      <c r="E195" s="3"/>
      <c r="F195" s="3"/>
    </row>
    <row r="196" spans="2:6" ht="15.5" x14ac:dyDescent="0.35">
      <c r="B196" s="3"/>
      <c r="C196" s="3"/>
      <c r="D196" s="3"/>
      <c r="E196" s="3"/>
      <c r="F196" s="3"/>
    </row>
    <row r="197" spans="2:6" ht="15.5" x14ac:dyDescent="0.35">
      <c r="B197" s="3"/>
      <c r="C197" s="3"/>
      <c r="D197" s="3"/>
      <c r="E197" s="3"/>
      <c r="F197" s="3"/>
    </row>
    <row r="198" spans="2:6" ht="15.5" x14ac:dyDescent="0.35">
      <c r="B198" s="3"/>
      <c r="C198" s="3"/>
      <c r="D198" s="3"/>
      <c r="E198" s="3"/>
      <c r="F198" s="3"/>
    </row>
    <row r="199" spans="2:6" ht="15.5" x14ac:dyDescent="0.35">
      <c r="B199" s="3"/>
      <c r="C199" s="3"/>
      <c r="D199" s="3"/>
      <c r="E199" s="3"/>
      <c r="F199" s="3"/>
    </row>
    <row r="200" spans="2:6" ht="15.5" x14ac:dyDescent="0.35">
      <c r="B200" s="3"/>
      <c r="C200" s="3"/>
      <c r="D200" s="3"/>
      <c r="E200" s="3"/>
      <c r="F200" s="3"/>
    </row>
    <row r="201" spans="2:6" ht="15.5" x14ac:dyDescent="0.35">
      <c r="B201" s="3"/>
      <c r="C201" s="3"/>
      <c r="D201" s="3"/>
      <c r="E201" s="3"/>
      <c r="F201" s="3"/>
    </row>
    <row r="202" spans="2:6" ht="15.5" x14ac:dyDescent="0.35">
      <c r="B202" s="3"/>
      <c r="C202" s="3"/>
      <c r="D202" s="3"/>
      <c r="E202" s="3"/>
      <c r="F202" s="3"/>
    </row>
    <row r="203" spans="2:6" ht="15.5" x14ac:dyDescent="0.35">
      <c r="B203" s="3"/>
      <c r="C203" s="3"/>
      <c r="D203" s="3"/>
      <c r="E203" s="3"/>
      <c r="F203" s="3"/>
    </row>
    <row r="204" spans="2:6" ht="15.5" x14ac:dyDescent="0.35">
      <c r="B204" s="3"/>
      <c r="C204" s="3"/>
      <c r="D204" s="3"/>
      <c r="E204" s="3"/>
      <c r="F204" s="3"/>
    </row>
    <row r="205" spans="2:6" ht="15.5" x14ac:dyDescent="0.35">
      <c r="B205" s="3"/>
      <c r="C205" s="3"/>
      <c r="D205" s="3"/>
      <c r="E205" s="3"/>
      <c r="F205" s="3"/>
    </row>
    <row r="206" spans="2:6" ht="15.5" x14ac:dyDescent="0.35">
      <c r="B206" s="3"/>
      <c r="C206" s="3"/>
      <c r="D206" s="3"/>
      <c r="E206" s="3"/>
      <c r="F206" s="3"/>
    </row>
    <row r="207" spans="2:6" ht="15.5" x14ac:dyDescent="0.35">
      <c r="B207" s="3"/>
      <c r="C207" s="3"/>
      <c r="D207" s="3"/>
      <c r="E207" s="3"/>
      <c r="F207" s="3"/>
    </row>
    <row r="208" spans="2:6" ht="15.5" x14ac:dyDescent="0.35">
      <c r="B208" s="3"/>
      <c r="C208" s="3"/>
      <c r="D208" s="3"/>
      <c r="E208" s="3"/>
      <c r="F208" s="3"/>
    </row>
    <row r="209" spans="2:6" ht="15.5" x14ac:dyDescent="0.35">
      <c r="B209" s="3"/>
      <c r="C209" s="3"/>
      <c r="D209" s="3"/>
      <c r="E209" s="3"/>
      <c r="F209" s="3"/>
    </row>
    <row r="210" spans="2:6" ht="15.5" x14ac:dyDescent="0.35">
      <c r="B210" s="3"/>
      <c r="C210" s="3"/>
      <c r="D210" s="3"/>
      <c r="E210" s="3"/>
      <c r="F210" s="3"/>
    </row>
    <row r="211" spans="2:6" ht="15.5" x14ac:dyDescent="0.35">
      <c r="B211" s="3"/>
      <c r="C211" s="3"/>
      <c r="D211" s="3"/>
      <c r="E211" s="3"/>
      <c r="F211" s="3"/>
    </row>
    <row r="212" spans="2:6" ht="15.5" x14ac:dyDescent="0.35">
      <c r="B212" s="3"/>
      <c r="C212" s="3"/>
      <c r="D212" s="3"/>
      <c r="E212" s="3"/>
      <c r="F212" s="3"/>
    </row>
    <row r="213" spans="2:6" ht="15.5" x14ac:dyDescent="0.35">
      <c r="B213" s="3"/>
      <c r="C213" s="3"/>
      <c r="D213" s="3"/>
      <c r="E213" s="3"/>
      <c r="F213" s="3"/>
    </row>
    <row r="214" spans="2:6" ht="15.5" x14ac:dyDescent="0.35">
      <c r="B214" s="3"/>
      <c r="C214" s="3"/>
      <c r="D214" s="3"/>
      <c r="E214" s="3"/>
      <c r="F214" s="3"/>
    </row>
    <row r="215" spans="2:6" ht="15.5" x14ac:dyDescent="0.35">
      <c r="B215" s="3"/>
      <c r="C215" s="3"/>
      <c r="D215" s="3"/>
      <c r="E215" s="3"/>
      <c r="F215" s="3"/>
    </row>
    <row r="216" spans="2:6" ht="15.5" x14ac:dyDescent="0.35">
      <c r="B216" s="3"/>
      <c r="C216" s="3"/>
      <c r="D216" s="3"/>
      <c r="E216" s="3"/>
      <c r="F216" s="3"/>
    </row>
    <row r="217" spans="2:6" ht="15.5" x14ac:dyDescent="0.35">
      <c r="B217" s="3"/>
      <c r="C217" s="3"/>
      <c r="D217" s="3"/>
      <c r="E217" s="3"/>
      <c r="F217" s="3"/>
    </row>
    <row r="218" spans="2:6" ht="15.5" x14ac:dyDescent="0.35">
      <c r="B218" s="3"/>
      <c r="C218" s="3"/>
      <c r="D218" s="3"/>
      <c r="E218" s="3"/>
      <c r="F218" s="3"/>
    </row>
    <row r="219" spans="2:6" ht="15.5" x14ac:dyDescent="0.35">
      <c r="B219" s="3"/>
      <c r="C219" s="3"/>
      <c r="D219" s="3"/>
      <c r="E219" s="3"/>
      <c r="F219" s="3"/>
    </row>
    <row r="220" spans="2:6" ht="15.5" x14ac:dyDescent="0.35">
      <c r="B220" s="3"/>
      <c r="C220" s="3"/>
      <c r="D220" s="3"/>
      <c r="E220" s="3"/>
      <c r="F220" s="3"/>
    </row>
    <row r="221" spans="2:6" ht="15.5" x14ac:dyDescent="0.35">
      <c r="B221" s="3"/>
      <c r="C221" s="3"/>
      <c r="D221" s="3"/>
      <c r="E221" s="3"/>
      <c r="F221" s="3"/>
    </row>
    <row r="222" spans="2:6" ht="15.5" x14ac:dyDescent="0.35">
      <c r="B222" s="3"/>
      <c r="C222" s="3"/>
      <c r="D222" s="3"/>
      <c r="E222" s="3"/>
      <c r="F222" s="3"/>
    </row>
    <row r="223" spans="2:6" ht="15.5" x14ac:dyDescent="0.35">
      <c r="B223" s="3"/>
      <c r="C223" s="3"/>
      <c r="D223" s="3"/>
      <c r="E223" s="3"/>
      <c r="F223" s="3"/>
    </row>
    <row r="224" spans="2:6" ht="15.5" x14ac:dyDescent="0.35">
      <c r="B224" s="3"/>
      <c r="C224" s="3"/>
      <c r="D224" s="3"/>
      <c r="E224" s="3"/>
      <c r="F224" s="3"/>
    </row>
    <row r="225" spans="2:6" ht="15.5" x14ac:dyDescent="0.35">
      <c r="B225" s="3"/>
      <c r="C225" s="3"/>
      <c r="D225" s="3"/>
      <c r="E225" s="3"/>
      <c r="F225" s="3"/>
    </row>
    <row r="226" spans="2:6" ht="15.5" x14ac:dyDescent="0.35">
      <c r="B226" s="3"/>
      <c r="C226" s="3"/>
      <c r="D226" s="3"/>
      <c r="E226" s="3"/>
      <c r="F226" s="3"/>
    </row>
    <row r="227" spans="2:6" ht="15.5" x14ac:dyDescent="0.35">
      <c r="B227" s="3"/>
      <c r="C227" s="3"/>
      <c r="D227" s="3"/>
      <c r="E227" s="3"/>
      <c r="F227" s="3"/>
    </row>
    <row r="228" spans="2:6" ht="15.5" x14ac:dyDescent="0.35">
      <c r="B228" s="3"/>
      <c r="C228" s="3"/>
      <c r="D228" s="3"/>
      <c r="E228" s="3"/>
      <c r="F228" s="3"/>
    </row>
    <row r="229" spans="2:6" ht="15.5" x14ac:dyDescent="0.35">
      <c r="B229" s="3"/>
      <c r="C229" s="3"/>
      <c r="D229" s="3"/>
      <c r="E229" s="3"/>
      <c r="F229" s="3"/>
    </row>
    <row r="230" spans="2:6" ht="15.5" x14ac:dyDescent="0.35">
      <c r="B230" s="3"/>
      <c r="C230" s="3"/>
      <c r="D230" s="3"/>
      <c r="E230" s="3"/>
      <c r="F230" s="3"/>
    </row>
    <row r="231" spans="2:6" ht="15.5" x14ac:dyDescent="0.35">
      <c r="B231" s="3"/>
      <c r="C231" s="3"/>
      <c r="D231" s="3"/>
      <c r="E231" s="3"/>
      <c r="F231" s="3"/>
    </row>
    <row r="232" spans="2:6" ht="15.5" x14ac:dyDescent="0.35">
      <c r="B232" s="3"/>
      <c r="C232" s="3"/>
      <c r="D232" s="3"/>
      <c r="E232" s="3"/>
      <c r="F232" s="3"/>
    </row>
    <row r="233" spans="2:6" ht="15.5" x14ac:dyDescent="0.35">
      <c r="B233" s="3"/>
      <c r="C233" s="3"/>
      <c r="D233" s="3"/>
      <c r="E233" s="3"/>
      <c r="F233" s="3"/>
    </row>
    <row r="234" spans="2:6" ht="15.5" x14ac:dyDescent="0.35">
      <c r="B234" s="3"/>
      <c r="C234" s="3"/>
      <c r="D234" s="3"/>
      <c r="E234" s="3"/>
      <c r="F234" s="3"/>
    </row>
    <row r="235" spans="2:6" ht="15.5" x14ac:dyDescent="0.35">
      <c r="B235" s="3"/>
      <c r="C235" s="3"/>
      <c r="D235" s="3"/>
      <c r="E235" s="3"/>
      <c r="F235" s="3"/>
    </row>
    <row r="236" spans="2:6" ht="15.5" x14ac:dyDescent="0.35">
      <c r="B236" s="3"/>
      <c r="C236" s="3"/>
      <c r="D236" s="3"/>
      <c r="E236" s="3"/>
      <c r="F236" s="3"/>
    </row>
    <row r="237" spans="2:6" ht="15.5" x14ac:dyDescent="0.35">
      <c r="B237" s="3"/>
      <c r="C237" s="3"/>
      <c r="D237" s="3"/>
      <c r="E237" s="3"/>
      <c r="F237" s="3"/>
    </row>
    <row r="238" spans="2:6" ht="15.5" x14ac:dyDescent="0.35">
      <c r="B238" s="3"/>
      <c r="C238" s="3"/>
      <c r="D238" s="3"/>
      <c r="E238" s="3"/>
      <c r="F238" s="3"/>
    </row>
    <row r="239" spans="2:6" ht="15.5" x14ac:dyDescent="0.35">
      <c r="B239" s="3"/>
      <c r="C239" s="3"/>
      <c r="D239" s="3"/>
      <c r="E239" s="3"/>
      <c r="F239" s="3"/>
    </row>
    <row r="240" spans="2:6" ht="15.5" x14ac:dyDescent="0.35">
      <c r="B240" s="3"/>
      <c r="C240" s="3"/>
      <c r="D240" s="3"/>
      <c r="E240" s="3"/>
      <c r="F240" s="3"/>
    </row>
    <row r="241" spans="2:6" ht="15.5" x14ac:dyDescent="0.35">
      <c r="B241" s="3"/>
      <c r="C241" s="3"/>
      <c r="D241" s="3"/>
      <c r="E241" s="3"/>
      <c r="F241" s="3"/>
    </row>
    <row r="242" spans="2:6" ht="15.5" x14ac:dyDescent="0.35">
      <c r="B242" s="3"/>
      <c r="C242" s="3"/>
      <c r="D242" s="3"/>
      <c r="E242" s="3"/>
      <c r="F242" s="3"/>
    </row>
    <row r="243" spans="2:6" ht="15.5" x14ac:dyDescent="0.35">
      <c r="B243" s="3"/>
      <c r="C243" s="3"/>
      <c r="D243" s="3"/>
      <c r="E243" s="3"/>
      <c r="F243" s="3"/>
    </row>
    <row r="244" spans="2:6" ht="15.5" x14ac:dyDescent="0.35">
      <c r="B244" s="3"/>
      <c r="C244" s="3"/>
      <c r="D244" s="3"/>
      <c r="E244" s="3"/>
      <c r="F244" s="3"/>
    </row>
    <row r="245" spans="2:6" ht="15.5" x14ac:dyDescent="0.35">
      <c r="B245" s="3"/>
      <c r="C245" s="3"/>
      <c r="D245" s="3"/>
      <c r="E245" s="3"/>
      <c r="F245" s="3"/>
    </row>
    <row r="246" spans="2:6" ht="15.5" x14ac:dyDescent="0.35">
      <c r="B246" s="3"/>
      <c r="C246" s="3"/>
      <c r="D246" s="3"/>
      <c r="E246" s="3"/>
      <c r="F246" s="3"/>
    </row>
    <row r="247" spans="2:6" ht="15.5" x14ac:dyDescent="0.35">
      <c r="B247" s="3"/>
      <c r="C247" s="3"/>
      <c r="D247" s="3"/>
      <c r="E247" s="3"/>
      <c r="F247" s="3"/>
    </row>
    <row r="248" spans="2:6" ht="15.5" x14ac:dyDescent="0.35">
      <c r="B248" s="3"/>
      <c r="C248" s="3"/>
      <c r="D248" s="3"/>
      <c r="E248" s="3"/>
      <c r="F248" s="3"/>
    </row>
    <row r="249" spans="2:6" ht="15.5" x14ac:dyDescent="0.35">
      <c r="B249" s="3"/>
      <c r="C249" s="3"/>
      <c r="D249" s="3"/>
      <c r="E249" s="3"/>
      <c r="F249" s="3"/>
    </row>
    <row r="250" spans="2:6" ht="15.5" x14ac:dyDescent="0.35">
      <c r="B250" s="3"/>
      <c r="C250" s="3"/>
      <c r="D250" s="3"/>
      <c r="E250" s="3"/>
      <c r="F250" s="3"/>
    </row>
    <row r="251" spans="2:6" ht="15.5" x14ac:dyDescent="0.35">
      <c r="B251" s="3"/>
      <c r="C251" s="3"/>
      <c r="D251" s="3"/>
      <c r="E251" s="3"/>
      <c r="F251" s="3"/>
    </row>
    <row r="252" spans="2:6" ht="15.5" x14ac:dyDescent="0.35">
      <c r="B252" s="3"/>
      <c r="C252" s="3"/>
      <c r="D252" s="3"/>
      <c r="E252" s="3"/>
      <c r="F252" s="3"/>
    </row>
    <row r="253" spans="2:6" ht="15.5" x14ac:dyDescent="0.35">
      <c r="B253" s="3"/>
      <c r="C253" s="3"/>
      <c r="D253" s="3"/>
      <c r="E253" s="3"/>
      <c r="F253" s="3"/>
    </row>
    <row r="254" spans="2:6" ht="15.5" x14ac:dyDescent="0.35">
      <c r="B254" s="3"/>
      <c r="C254" s="3"/>
      <c r="D254" s="3"/>
      <c r="E254" s="3"/>
      <c r="F254" s="3"/>
    </row>
    <row r="255" spans="2:6" ht="15.5" x14ac:dyDescent="0.35">
      <c r="B255" s="3"/>
      <c r="C255" s="3"/>
      <c r="D255" s="3"/>
      <c r="E255" s="3"/>
      <c r="F255" s="3"/>
    </row>
    <row r="256" spans="2:6" ht="15.5" x14ac:dyDescent="0.35">
      <c r="B256" s="3"/>
      <c r="C256" s="3"/>
      <c r="D256" s="3"/>
      <c r="E256" s="3"/>
      <c r="F256" s="3"/>
    </row>
    <row r="257" spans="2:6" ht="15.5" x14ac:dyDescent="0.35">
      <c r="B257" s="3"/>
      <c r="C257" s="3"/>
      <c r="D257" s="3"/>
      <c r="E257" s="3"/>
      <c r="F257" s="3"/>
    </row>
    <row r="258" spans="2:6" ht="15.5" x14ac:dyDescent="0.35">
      <c r="B258" s="3"/>
      <c r="C258" s="3"/>
      <c r="D258" s="3"/>
      <c r="E258" s="3"/>
      <c r="F258" s="3"/>
    </row>
    <row r="259" spans="2:6" ht="15.5" x14ac:dyDescent="0.35">
      <c r="B259" s="3"/>
      <c r="C259" s="3"/>
      <c r="D259" s="3"/>
      <c r="E259" s="3"/>
      <c r="F259" s="3"/>
    </row>
    <row r="260" spans="2:6" ht="15.5" x14ac:dyDescent="0.35">
      <c r="B260" s="3"/>
      <c r="C260" s="3"/>
      <c r="D260" s="3"/>
      <c r="E260" s="3"/>
      <c r="F260" s="3"/>
    </row>
    <row r="261" spans="2:6" ht="15.5" x14ac:dyDescent="0.35">
      <c r="B261" s="3"/>
      <c r="C261" s="3"/>
      <c r="D261" s="3"/>
      <c r="E261" s="3"/>
      <c r="F261" s="3"/>
    </row>
    <row r="262" spans="2:6" ht="15.5" x14ac:dyDescent="0.35">
      <c r="B262" s="3"/>
      <c r="C262" s="3"/>
      <c r="D262" s="3"/>
      <c r="E262" s="3"/>
      <c r="F262" s="3"/>
    </row>
    <row r="263" spans="2:6" ht="15.5" x14ac:dyDescent="0.35">
      <c r="B263" s="3"/>
      <c r="C263" s="3"/>
      <c r="D263" s="3"/>
      <c r="E263" s="3"/>
      <c r="F263" s="3"/>
    </row>
    <row r="264" spans="2:6" ht="15.5" x14ac:dyDescent="0.35">
      <c r="B264" s="3"/>
      <c r="C264" s="3"/>
      <c r="D264" s="3"/>
      <c r="E264" s="3"/>
      <c r="F264" s="3"/>
    </row>
    <row r="265" spans="2:6" ht="15.5" x14ac:dyDescent="0.35">
      <c r="B265" s="3"/>
      <c r="C265" s="3"/>
      <c r="D265" s="3"/>
      <c r="E265" s="3"/>
      <c r="F265" s="3"/>
    </row>
    <row r="266" spans="2:6" ht="15.5" x14ac:dyDescent="0.35">
      <c r="B266" s="3"/>
      <c r="C266" s="3"/>
      <c r="D266" s="3"/>
      <c r="E266" s="3"/>
      <c r="F266" s="3"/>
    </row>
    <row r="267" spans="2:6" ht="15.5" x14ac:dyDescent="0.35">
      <c r="B267" s="3"/>
      <c r="C267" s="3"/>
      <c r="D267" s="3"/>
      <c r="E267" s="3"/>
      <c r="F267" s="3"/>
    </row>
    <row r="268" spans="2:6" ht="15.5" x14ac:dyDescent="0.35">
      <c r="B268" s="3"/>
      <c r="C268" s="3"/>
      <c r="D268" s="3"/>
      <c r="E268" s="3"/>
      <c r="F268" s="3"/>
    </row>
    <row r="269" spans="2:6" ht="15.5" x14ac:dyDescent="0.35">
      <c r="B269" s="3"/>
      <c r="C269" s="3"/>
      <c r="D269" s="3"/>
      <c r="E269" s="3"/>
      <c r="F269" s="3"/>
    </row>
    <row r="270" spans="2:6" ht="15.5" x14ac:dyDescent="0.35">
      <c r="B270" s="3"/>
      <c r="C270" s="3"/>
      <c r="D270" s="3"/>
      <c r="E270" s="3"/>
      <c r="F270" s="3"/>
    </row>
    <row r="271" spans="2:6" ht="15.5" x14ac:dyDescent="0.35">
      <c r="B271" s="3"/>
      <c r="C271" s="3"/>
      <c r="D271" s="3"/>
      <c r="E271" s="3"/>
      <c r="F271" s="3"/>
    </row>
    <row r="272" spans="2:6" ht="15.5" x14ac:dyDescent="0.35">
      <c r="B272" s="3"/>
      <c r="C272" s="3"/>
      <c r="D272" s="3"/>
      <c r="E272" s="3"/>
      <c r="F272" s="3"/>
    </row>
  </sheetData>
  <mergeCells count="46">
    <mergeCell ref="AP2:AT2"/>
    <mergeCell ref="AP6:AT7"/>
    <mergeCell ref="AU2:AY2"/>
    <mergeCell ref="AU6:AY7"/>
    <mergeCell ref="AZ2:BD2"/>
    <mergeCell ref="AZ6:BD7"/>
    <mergeCell ref="AA2:AE2"/>
    <mergeCell ref="AA6:AE7"/>
    <mergeCell ref="AF2:AJ2"/>
    <mergeCell ref="AF6:AJ7"/>
    <mergeCell ref="AK2:AO2"/>
    <mergeCell ref="AK6:AO7"/>
    <mergeCell ref="L6:P7"/>
    <mergeCell ref="Q6:U7"/>
    <mergeCell ref="V6:Z7"/>
    <mergeCell ref="G1:Z1"/>
    <mergeCell ref="G2:K2"/>
    <mergeCell ref="L2:P2"/>
    <mergeCell ref="Q2:U2"/>
    <mergeCell ref="V2:Z2"/>
    <mergeCell ref="E4:E5"/>
    <mergeCell ref="E6:E7"/>
    <mergeCell ref="E8:E9"/>
    <mergeCell ref="E10:E11"/>
    <mergeCell ref="E15:E18"/>
    <mergeCell ref="E49:E54"/>
    <mergeCell ref="E55:E56"/>
    <mergeCell ref="E57:E60"/>
    <mergeCell ref="E19:E23"/>
    <mergeCell ref="E24:E27"/>
    <mergeCell ref="E28:E40"/>
    <mergeCell ref="E41:E45"/>
    <mergeCell ref="E47:E48"/>
    <mergeCell ref="F4:F5"/>
    <mergeCell ref="F6:F7"/>
    <mergeCell ref="F8:F9"/>
    <mergeCell ref="F10:F11"/>
    <mergeCell ref="F15:F18"/>
    <mergeCell ref="F49:F54"/>
    <mergeCell ref="F55:F56"/>
    <mergeCell ref="F57:F60"/>
    <mergeCell ref="F19:F23"/>
    <mergeCell ref="F24:F27"/>
    <mergeCell ref="F28:F40"/>
    <mergeCell ref="F41:F45"/>
    <mergeCell ref="F47:F48"/>
  </mergeCells>
  <conditionalFormatting sqref="B5:C11 B4:K4 G5:K11 E6:F6 E57:F57 E55:F55 E49:F49 E46:F47 E41:F41 E28:F28 E24:F24 E19:F19 E12:F15 E10:F10 E8:F8 D5:D61 E61:F61">
    <cfRule type="expression" dxfId="3" priority="1">
      <formula>$J4&gt;299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D09B-6186-1244-9E8D-25A2410B454D}">
  <dimension ref="A1:Z277"/>
  <sheetViews>
    <sheetView zoomScale="166" workbookViewId="0">
      <pane xSplit="3" ySplit="3" topLeftCell="V17" activePane="bottomRight" state="frozen"/>
      <selection pane="topRight" activeCell="C1" sqref="C1"/>
      <selection pane="bottomLeft" activeCell="A3" sqref="A3"/>
      <selection pane="bottomRight" activeCell="Z29" sqref="Z29"/>
    </sheetView>
  </sheetViews>
  <sheetFormatPr defaultColWidth="10.81640625" defaultRowHeight="14.5" x14ac:dyDescent="0.35"/>
  <cols>
    <col min="1" max="1" width="6" style="137" customWidth="1"/>
    <col min="2" max="2" width="25.36328125" style="1" customWidth="1"/>
    <col min="3" max="3" width="27.1796875" style="1" customWidth="1"/>
    <col min="4" max="6" width="10.81640625" style="1" customWidth="1"/>
    <col min="7" max="7" width="10.81640625" style="78"/>
    <col min="8" max="10" width="10.81640625" style="79"/>
    <col min="11" max="11" width="10.81640625" style="80"/>
    <col min="12" max="12" width="10.81640625" style="78"/>
    <col min="13" max="15" width="10.81640625" style="79"/>
    <col min="16" max="16" width="10.81640625" style="80"/>
    <col min="17" max="17" width="10.81640625" style="78"/>
    <col min="18" max="20" width="10.81640625" style="79"/>
    <col min="21" max="21" width="10.81640625" style="80"/>
    <col min="22" max="22" width="10.81640625" style="78"/>
    <col min="23" max="25" width="10.81640625" style="79"/>
    <col min="26" max="26" width="10.81640625" style="80"/>
  </cols>
  <sheetData>
    <row r="1" spans="1:26" ht="16" thickBot="1" x14ac:dyDescent="0.4">
      <c r="G1" s="292" t="s">
        <v>258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4"/>
    </row>
    <row r="2" spans="1:26" x14ac:dyDescent="0.35">
      <c r="G2" s="295" t="s">
        <v>76</v>
      </c>
      <c r="H2" s="296"/>
      <c r="I2" s="296"/>
      <c r="J2" s="296"/>
      <c r="K2" s="297"/>
      <c r="L2" s="298" t="s">
        <v>77</v>
      </c>
      <c r="M2" s="299"/>
      <c r="N2" s="299"/>
      <c r="O2" s="299"/>
      <c r="P2" s="300"/>
      <c r="Q2" s="322" t="s">
        <v>78</v>
      </c>
      <c r="R2" s="302"/>
      <c r="S2" s="302"/>
      <c r="T2" s="302"/>
      <c r="U2" s="323"/>
      <c r="V2" s="324" t="s">
        <v>336</v>
      </c>
      <c r="W2" s="305"/>
      <c r="X2" s="305"/>
      <c r="Y2" s="305"/>
      <c r="Z2" s="325"/>
    </row>
    <row r="3" spans="1:26" ht="43.5" x14ac:dyDescent="0.35">
      <c r="A3" s="138" t="s">
        <v>221</v>
      </c>
      <c r="B3" s="2" t="s">
        <v>0</v>
      </c>
      <c r="C3" s="7" t="s">
        <v>17</v>
      </c>
      <c r="D3" s="7" t="s">
        <v>319</v>
      </c>
      <c r="E3" s="7" t="s">
        <v>332</v>
      </c>
      <c r="F3" s="236" t="s">
        <v>333</v>
      </c>
      <c r="G3" s="26" t="s">
        <v>13</v>
      </c>
      <c r="H3" s="27" t="s">
        <v>14</v>
      </c>
      <c r="I3" s="27" t="s">
        <v>15</v>
      </c>
      <c r="J3" s="27" t="s">
        <v>16</v>
      </c>
      <c r="K3" s="28" t="s">
        <v>334</v>
      </c>
      <c r="L3" s="26" t="s">
        <v>13</v>
      </c>
      <c r="M3" s="27" t="s">
        <v>14</v>
      </c>
      <c r="N3" s="27" t="s">
        <v>15</v>
      </c>
      <c r="O3" s="27" t="s">
        <v>16</v>
      </c>
      <c r="P3" s="28" t="s">
        <v>334</v>
      </c>
      <c r="Q3" s="26" t="s">
        <v>13</v>
      </c>
      <c r="R3" s="27" t="s">
        <v>14</v>
      </c>
      <c r="S3" s="27" t="s">
        <v>15</v>
      </c>
      <c r="T3" s="27" t="s">
        <v>16</v>
      </c>
      <c r="U3" s="28" t="s">
        <v>334</v>
      </c>
      <c r="V3" s="26" t="s">
        <v>13</v>
      </c>
      <c r="W3" s="27" t="s">
        <v>14</v>
      </c>
      <c r="X3" s="27" t="s">
        <v>15</v>
      </c>
      <c r="Y3" s="27" t="s">
        <v>16</v>
      </c>
      <c r="Z3" s="28" t="s">
        <v>334</v>
      </c>
    </row>
    <row r="4" spans="1:26" s="126" customFormat="1" ht="15.5" x14ac:dyDescent="0.35">
      <c r="A4" s="141" t="s">
        <v>256</v>
      </c>
      <c r="B4" s="149" t="s">
        <v>243</v>
      </c>
      <c r="C4" s="122" t="s">
        <v>215</v>
      </c>
      <c r="D4" s="233">
        <f>AVERAGE(J4,O4,T4,Y4)</f>
        <v>10300</v>
      </c>
      <c r="E4" s="329">
        <f>MAX(D4:D7)</f>
        <v>20500</v>
      </c>
      <c r="F4" s="329">
        <f>1500000/E4</f>
        <v>73.170731707317074</v>
      </c>
      <c r="G4" s="47">
        <v>4087412</v>
      </c>
      <c r="H4" s="46">
        <v>43662</v>
      </c>
      <c r="I4" s="46">
        <v>43693</v>
      </c>
      <c r="J4" s="47">
        <v>21000</v>
      </c>
      <c r="K4" s="48">
        <v>8</v>
      </c>
      <c r="L4" s="45">
        <v>4088385</v>
      </c>
      <c r="M4" s="125">
        <v>43766</v>
      </c>
      <c r="N4" s="125">
        <v>43801</v>
      </c>
      <c r="O4" s="47">
        <v>8900</v>
      </c>
      <c r="P4" s="48">
        <v>12</v>
      </c>
      <c r="Q4" s="45">
        <v>4091955</v>
      </c>
      <c r="R4" s="46">
        <v>43852</v>
      </c>
      <c r="S4" s="46">
        <v>43893</v>
      </c>
      <c r="T4" s="47">
        <v>6800</v>
      </c>
      <c r="U4" s="48">
        <v>13</v>
      </c>
      <c r="V4" s="45">
        <v>4103508</v>
      </c>
      <c r="W4" s="262" t="s">
        <v>348</v>
      </c>
      <c r="X4" s="263">
        <v>44336</v>
      </c>
      <c r="Y4" s="47">
        <v>4500</v>
      </c>
      <c r="Z4" s="48">
        <v>22</v>
      </c>
    </row>
    <row r="5" spans="1:26" s="126" customFormat="1" ht="15.5" x14ac:dyDescent="0.35">
      <c r="A5" s="141"/>
      <c r="B5" s="149" t="s">
        <v>243</v>
      </c>
      <c r="C5" s="9" t="s">
        <v>25</v>
      </c>
      <c r="D5" s="233">
        <f t="shared" ref="D5:D28" si="0">AVERAGE(J5,O5,T5,Y5)</f>
        <v>17250</v>
      </c>
      <c r="E5" s="329"/>
      <c r="F5" s="329"/>
      <c r="G5" s="47">
        <v>4087448</v>
      </c>
      <c r="H5" s="46">
        <v>43662</v>
      </c>
      <c r="I5" s="46">
        <v>43693</v>
      </c>
      <c r="J5" s="47">
        <v>27000</v>
      </c>
      <c r="K5" s="48"/>
      <c r="L5" s="45">
        <v>4088352</v>
      </c>
      <c r="M5" s="125">
        <v>43766</v>
      </c>
      <c r="N5" s="125">
        <v>43801</v>
      </c>
      <c r="O5" s="47">
        <v>17000</v>
      </c>
      <c r="P5" s="48"/>
      <c r="Q5" s="45">
        <v>4091928</v>
      </c>
      <c r="R5" s="46">
        <v>43852</v>
      </c>
      <c r="S5" s="46">
        <v>43893</v>
      </c>
      <c r="T5" s="47">
        <v>14000</v>
      </c>
      <c r="U5" s="48"/>
      <c r="V5" s="45">
        <v>4103515</v>
      </c>
      <c r="W5" s="263" t="s">
        <v>348</v>
      </c>
      <c r="X5" s="263">
        <v>44336</v>
      </c>
      <c r="Y5" s="47">
        <v>11000</v>
      </c>
      <c r="Z5" s="48"/>
    </row>
    <row r="6" spans="1:26" s="126" customFormat="1" ht="15.5" x14ac:dyDescent="0.35">
      <c r="A6" s="141"/>
      <c r="B6" s="149" t="s">
        <v>243</v>
      </c>
      <c r="C6" s="122" t="s">
        <v>216</v>
      </c>
      <c r="D6" s="233">
        <f t="shared" si="0"/>
        <v>17500</v>
      </c>
      <c r="E6" s="329"/>
      <c r="F6" s="329"/>
      <c r="G6" s="47">
        <v>4087488</v>
      </c>
      <c r="H6" s="46">
        <v>43662</v>
      </c>
      <c r="I6" s="46">
        <v>43693</v>
      </c>
      <c r="J6" s="47">
        <v>27000</v>
      </c>
      <c r="K6" s="48"/>
      <c r="L6" s="45">
        <v>4088360</v>
      </c>
      <c r="M6" s="125">
        <v>43766</v>
      </c>
      <c r="N6" s="125">
        <v>43801</v>
      </c>
      <c r="O6" s="47">
        <v>17000</v>
      </c>
      <c r="P6" s="48"/>
      <c r="Q6" s="45">
        <v>4091981</v>
      </c>
      <c r="R6" s="46">
        <v>43852</v>
      </c>
      <c r="S6" s="46">
        <v>43893</v>
      </c>
      <c r="T6" s="47">
        <v>15000</v>
      </c>
      <c r="U6" s="48"/>
      <c r="V6" s="45">
        <v>4103512</v>
      </c>
      <c r="W6" s="263" t="s">
        <v>348</v>
      </c>
      <c r="X6" s="263">
        <v>44336</v>
      </c>
      <c r="Y6" s="47">
        <v>11000</v>
      </c>
      <c r="Z6" s="48"/>
    </row>
    <row r="7" spans="1:26" s="126" customFormat="1" ht="15.5" x14ac:dyDescent="0.35">
      <c r="A7" s="141"/>
      <c r="B7" s="149" t="s">
        <v>243</v>
      </c>
      <c r="C7" s="9" t="s">
        <v>26</v>
      </c>
      <c r="D7" s="233">
        <f t="shared" si="0"/>
        <v>20500</v>
      </c>
      <c r="E7" s="329"/>
      <c r="F7" s="329"/>
      <c r="G7" s="47">
        <v>4087491</v>
      </c>
      <c r="H7" s="46">
        <v>43662</v>
      </c>
      <c r="I7" s="46">
        <v>43693</v>
      </c>
      <c r="J7" s="47">
        <v>31000</v>
      </c>
      <c r="K7" s="48"/>
      <c r="L7" s="45">
        <v>4088371</v>
      </c>
      <c r="M7" s="125">
        <v>43766</v>
      </c>
      <c r="N7" s="125">
        <v>43801</v>
      </c>
      <c r="O7" s="47">
        <v>21000</v>
      </c>
      <c r="P7" s="48"/>
      <c r="Q7" s="45">
        <v>4091910</v>
      </c>
      <c r="R7" s="46">
        <v>43852</v>
      </c>
      <c r="S7" s="46">
        <v>43893</v>
      </c>
      <c r="T7" s="47">
        <v>19000</v>
      </c>
      <c r="U7" s="48"/>
      <c r="V7" s="45">
        <v>4103520</v>
      </c>
      <c r="W7" s="263" t="s">
        <v>348</v>
      </c>
      <c r="X7" s="263">
        <v>44336</v>
      </c>
      <c r="Y7" s="47">
        <v>11000</v>
      </c>
      <c r="Z7" s="48"/>
    </row>
    <row r="8" spans="1:26" s="128" customFormat="1" ht="15.5" x14ac:dyDescent="0.35">
      <c r="A8" s="142" t="s">
        <v>222</v>
      </c>
      <c r="B8" s="150" t="s">
        <v>244</v>
      </c>
      <c r="C8" s="192" t="s">
        <v>335</v>
      </c>
      <c r="D8" s="234">
        <f t="shared" si="0"/>
        <v>15950</v>
      </c>
      <c r="E8" s="330">
        <f>MAX(D8:D10)</f>
        <v>15950</v>
      </c>
      <c r="F8" s="330">
        <f>1500000/E8</f>
        <v>94.043887147335425</v>
      </c>
      <c r="G8" s="51">
        <v>4087429</v>
      </c>
      <c r="H8" s="50">
        <v>43662</v>
      </c>
      <c r="I8" s="50">
        <v>43693</v>
      </c>
      <c r="J8" s="51">
        <v>13000</v>
      </c>
      <c r="K8" s="52">
        <v>18</v>
      </c>
      <c r="L8" s="49">
        <v>4088312</v>
      </c>
      <c r="M8" s="127">
        <v>43766</v>
      </c>
      <c r="N8" s="127">
        <v>43801</v>
      </c>
      <c r="O8" s="51">
        <v>30000</v>
      </c>
      <c r="P8" s="52">
        <v>8</v>
      </c>
      <c r="Q8" s="49">
        <v>4091959</v>
      </c>
      <c r="R8" s="50">
        <v>43852</v>
      </c>
      <c r="S8" s="50">
        <v>43893</v>
      </c>
      <c r="T8" s="51">
        <v>19000</v>
      </c>
      <c r="U8" s="52">
        <v>13</v>
      </c>
      <c r="V8" s="49">
        <v>4103511</v>
      </c>
      <c r="W8" s="264" t="s">
        <v>348</v>
      </c>
      <c r="X8" s="264">
        <v>44336</v>
      </c>
      <c r="Y8" s="51">
        <v>1800</v>
      </c>
      <c r="Z8" s="52">
        <v>141</v>
      </c>
    </row>
    <row r="9" spans="1:26" s="128" customFormat="1" ht="15.5" x14ac:dyDescent="0.35">
      <c r="A9" s="142"/>
      <c r="B9" s="150" t="s">
        <v>244</v>
      </c>
      <c r="C9" s="192" t="s">
        <v>28</v>
      </c>
      <c r="D9" s="234">
        <f t="shared" si="0"/>
        <v>1660</v>
      </c>
      <c r="E9" s="330"/>
      <c r="F9" s="330"/>
      <c r="G9" s="51">
        <v>4087406</v>
      </c>
      <c r="H9" s="50">
        <v>43662</v>
      </c>
      <c r="I9" s="50">
        <v>43693</v>
      </c>
      <c r="J9" s="51">
        <v>4900</v>
      </c>
      <c r="K9" s="52"/>
      <c r="L9" s="49">
        <v>4088344</v>
      </c>
      <c r="M9" s="127">
        <v>43766</v>
      </c>
      <c r="N9" s="127">
        <v>43801</v>
      </c>
      <c r="O9" s="51">
        <v>280</v>
      </c>
      <c r="P9" s="52"/>
      <c r="Q9" s="49">
        <v>4091985</v>
      </c>
      <c r="R9" s="50">
        <v>43852</v>
      </c>
      <c r="S9" s="50">
        <v>43893</v>
      </c>
      <c r="T9" s="51">
        <v>570</v>
      </c>
      <c r="U9" s="52"/>
      <c r="V9" s="49">
        <v>4103598</v>
      </c>
      <c r="W9" s="264" t="s">
        <v>348</v>
      </c>
      <c r="X9" s="264">
        <v>44336</v>
      </c>
      <c r="Y9" s="51">
        <v>890</v>
      </c>
      <c r="Z9" s="52"/>
    </row>
    <row r="10" spans="1:26" s="128" customFormat="1" ht="15.5" x14ac:dyDescent="0.35">
      <c r="A10" s="142"/>
      <c r="B10" s="150" t="s">
        <v>244</v>
      </c>
      <c r="C10" s="192" t="s">
        <v>217</v>
      </c>
      <c r="D10" s="234">
        <f t="shared" si="0"/>
        <v>2010</v>
      </c>
      <c r="E10" s="330"/>
      <c r="F10" s="330"/>
      <c r="G10" s="51">
        <v>4087484</v>
      </c>
      <c r="H10" s="50">
        <v>43662</v>
      </c>
      <c r="I10" s="50">
        <v>43693</v>
      </c>
      <c r="J10" s="51">
        <v>6200</v>
      </c>
      <c r="K10" s="52"/>
      <c r="L10" s="49">
        <v>4088334</v>
      </c>
      <c r="M10" s="127">
        <v>43766</v>
      </c>
      <c r="N10" s="127">
        <v>43801</v>
      </c>
      <c r="O10" s="51">
        <v>300</v>
      </c>
      <c r="P10" s="52"/>
      <c r="Q10" s="49">
        <v>4091975</v>
      </c>
      <c r="R10" s="50">
        <v>43852</v>
      </c>
      <c r="S10" s="50">
        <v>43893</v>
      </c>
      <c r="T10" s="51">
        <v>590</v>
      </c>
      <c r="U10" s="52"/>
      <c r="V10" s="49">
        <v>4103561</v>
      </c>
      <c r="W10" s="264" t="s">
        <v>348</v>
      </c>
      <c r="X10" s="264">
        <v>44336</v>
      </c>
      <c r="Y10" s="51">
        <v>950</v>
      </c>
      <c r="Z10" s="52"/>
    </row>
    <row r="11" spans="1:26" s="126" customFormat="1" ht="15.5" x14ac:dyDescent="0.35">
      <c r="A11" s="141" t="s">
        <v>222</v>
      </c>
      <c r="B11" s="25" t="s">
        <v>71</v>
      </c>
      <c r="C11" s="20" t="s">
        <v>48</v>
      </c>
      <c r="D11" s="233">
        <f t="shared" si="0"/>
        <v>8900</v>
      </c>
      <c r="E11" s="329">
        <f>MAX(D11:D14)</f>
        <v>8900</v>
      </c>
      <c r="F11" s="329">
        <f>1500000/E11</f>
        <v>168.53932584269663</v>
      </c>
      <c r="G11" s="47">
        <v>4087468</v>
      </c>
      <c r="H11" s="46">
        <v>43662</v>
      </c>
      <c r="I11" s="46">
        <v>43693</v>
      </c>
      <c r="J11" s="47">
        <v>29000</v>
      </c>
      <c r="K11" s="48">
        <v>8</v>
      </c>
      <c r="L11" s="45">
        <v>4088380</v>
      </c>
      <c r="M11" s="125">
        <v>43766</v>
      </c>
      <c r="N11" s="125">
        <v>43801</v>
      </c>
      <c r="O11" s="47">
        <v>2200</v>
      </c>
      <c r="P11" s="48">
        <v>77</v>
      </c>
      <c r="Q11" s="45">
        <v>4091918</v>
      </c>
      <c r="R11" s="46">
        <v>43852</v>
      </c>
      <c r="S11" s="46">
        <v>43893</v>
      </c>
      <c r="T11" s="47">
        <v>2200</v>
      </c>
      <c r="U11" s="48">
        <v>89</v>
      </c>
      <c r="V11" s="45">
        <v>4103502</v>
      </c>
      <c r="W11" s="263">
        <v>44306</v>
      </c>
      <c r="X11" s="263">
        <v>44336</v>
      </c>
      <c r="Y11" s="47">
        <v>2200</v>
      </c>
      <c r="Z11" s="48">
        <v>64</v>
      </c>
    </row>
    <row r="12" spans="1:26" s="126" customFormat="1" ht="15.5" x14ac:dyDescent="0.35">
      <c r="A12" s="141"/>
      <c r="B12" s="25" t="s">
        <v>71</v>
      </c>
      <c r="C12" s="20" t="s">
        <v>49</v>
      </c>
      <c r="D12" s="233">
        <f t="shared" si="0"/>
        <v>3366.6666666666665</v>
      </c>
      <c r="E12" s="329"/>
      <c r="F12" s="329"/>
      <c r="G12" s="47">
        <v>4087459</v>
      </c>
      <c r="H12" s="46">
        <v>43662</v>
      </c>
      <c r="I12" s="46" t="s">
        <v>34</v>
      </c>
      <c r="J12" s="47"/>
      <c r="K12" s="48"/>
      <c r="L12" s="45">
        <v>4088396</v>
      </c>
      <c r="M12" s="125">
        <v>43766</v>
      </c>
      <c r="N12" s="125">
        <v>43801</v>
      </c>
      <c r="O12" s="47">
        <v>3300</v>
      </c>
      <c r="P12" s="48"/>
      <c r="Q12" s="45">
        <v>4091938</v>
      </c>
      <c r="R12" s="46">
        <v>43852</v>
      </c>
      <c r="S12" s="46">
        <v>43893</v>
      </c>
      <c r="T12" s="47">
        <v>2800</v>
      </c>
      <c r="U12" s="48"/>
      <c r="V12" s="45">
        <v>4103550</v>
      </c>
      <c r="W12" s="263">
        <v>44306</v>
      </c>
      <c r="X12" s="263">
        <v>44336</v>
      </c>
      <c r="Y12" s="47">
        <v>4000</v>
      </c>
      <c r="Z12" s="48"/>
    </row>
    <row r="13" spans="1:26" s="126" customFormat="1" ht="15.5" x14ac:dyDescent="0.35">
      <c r="A13" s="141"/>
      <c r="B13" s="25" t="s">
        <v>71</v>
      </c>
      <c r="C13" s="20" t="s">
        <v>50</v>
      </c>
      <c r="D13" s="233">
        <f t="shared" si="0"/>
        <v>8800</v>
      </c>
      <c r="E13" s="329"/>
      <c r="F13" s="329"/>
      <c r="G13" s="242">
        <v>4087473</v>
      </c>
      <c r="H13" s="46">
        <v>43662</v>
      </c>
      <c r="I13" s="46">
        <v>43693</v>
      </c>
      <c r="J13" s="47">
        <v>28000</v>
      </c>
      <c r="K13" s="48"/>
      <c r="L13" s="45">
        <v>4088373</v>
      </c>
      <c r="M13" s="125">
        <v>43766</v>
      </c>
      <c r="N13" s="125">
        <v>43801</v>
      </c>
      <c r="O13" s="47">
        <v>2000</v>
      </c>
      <c r="P13" s="48"/>
      <c r="Q13" s="45">
        <v>4091972</v>
      </c>
      <c r="R13" s="46">
        <v>43852</v>
      </c>
      <c r="S13" s="46">
        <v>43893</v>
      </c>
      <c r="T13" s="47">
        <v>2200</v>
      </c>
      <c r="U13" s="48"/>
      <c r="V13" s="45">
        <v>4103595</v>
      </c>
      <c r="W13" s="263">
        <v>44306</v>
      </c>
      <c r="X13" s="263">
        <v>44336</v>
      </c>
      <c r="Y13" s="47">
        <v>3000</v>
      </c>
      <c r="Z13" s="48"/>
    </row>
    <row r="14" spans="1:26" s="126" customFormat="1" ht="15.5" x14ac:dyDescent="0.35">
      <c r="A14" s="141"/>
      <c r="B14" s="25" t="s">
        <v>72</v>
      </c>
      <c r="C14" s="89" t="s">
        <v>89</v>
      </c>
      <c r="D14" s="233">
        <f t="shared" si="0"/>
        <v>3745</v>
      </c>
      <c r="E14" s="329"/>
      <c r="F14" s="329"/>
      <c r="G14" s="242">
        <v>4087479</v>
      </c>
      <c r="H14" s="46">
        <v>43662</v>
      </c>
      <c r="I14" s="46">
        <v>43693</v>
      </c>
      <c r="J14" s="47">
        <v>11000</v>
      </c>
      <c r="K14" s="48"/>
      <c r="L14" s="45">
        <v>4088322</v>
      </c>
      <c r="M14" s="125">
        <v>43766</v>
      </c>
      <c r="N14" s="125">
        <v>43801</v>
      </c>
      <c r="O14" s="47">
        <v>880</v>
      </c>
      <c r="P14" s="48"/>
      <c r="Q14" s="45">
        <v>4091919</v>
      </c>
      <c r="R14" s="46">
        <v>43852</v>
      </c>
      <c r="S14" s="46">
        <v>43893</v>
      </c>
      <c r="T14" s="47">
        <v>1400</v>
      </c>
      <c r="U14" s="48"/>
      <c r="V14" s="45">
        <v>4103585</v>
      </c>
      <c r="W14" s="263">
        <v>44306</v>
      </c>
      <c r="X14" s="263">
        <v>44336</v>
      </c>
      <c r="Y14" s="47">
        <v>1700</v>
      </c>
      <c r="Z14" s="48"/>
    </row>
    <row r="15" spans="1:26" s="128" customFormat="1" ht="15.5" x14ac:dyDescent="0.35">
      <c r="A15" s="142" t="s">
        <v>222</v>
      </c>
      <c r="B15" s="150" t="s">
        <v>249</v>
      </c>
      <c r="C15" s="150" t="s">
        <v>248</v>
      </c>
      <c r="D15" s="235">
        <f t="shared" si="0"/>
        <v>10950</v>
      </c>
      <c r="E15" s="328">
        <f>MAX(D15:D18)</f>
        <v>17000</v>
      </c>
      <c r="F15" s="328">
        <f>1500000/E15</f>
        <v>88.235294117647058</v>
      </c>
      <c r="G15" s="51">
        <v>4087483</v>
      </c>
      <c r="H15" s="50">
        <v>43662</v>
      </c>
      <c r="I15" s="50">
        <v>43693</v>
      </c>
      <c r="J15" s="51">
        <v>17000</v>
      </c>
      <c r="K15" s="52">
        <v>14</v>
      </c>
      <c r="L15" s="49">
        <v>4088343</v>
      </c>
      <c r="M15" s="127">
        <v>43766</v>
      </c>
      <c r="N15" s="127">
        <v>43801</v>
      </c>
      <c r="O15" s="51">
        <v>13000</v>
      </c>
      <c r="P15" s="52"/>
      <c r="Q15" s="49">
        <v>4091908</v>
      </c>
      <c r="R15" s="50">
        <v>43852</v>
      </c>
      <c r="S15" s="50">
        <v>43893</v>
      </c>
      <c r="T15" s="51">
        <v>8800</v>
      </c>
      <c r="U15" s="52">
        <v>20</v>
      </c>
      <c r="V15" s="49">
        <v>4103572</v>
      </c>
      <c r="W15" s="264" t="s">
        <v>348</v>
      </c>
      <c r="X15" s="264">
        <v>44336</v>
      </c>
      <c r="Y15" s="51">
        <v>5000</v>
      </c>
      <c r="Z15" s="52">
        <v>44</v>
      </c>
    </row>
    <row r="16" spans="1:26" s="128" customFormat="1" ht="15.5" x14ac:dyDescent="0.35">
      <c r="A16" s="142"/>
      <c r="B16" s="150" t="s">
        <v>249</v>
      </c>
      <c r="C16" s="8" t="s">
        <v>31</v>
      </c>
      <c r="D16" s="235">
        <f t="shared" si="0"/>
        <v>17000</v>
      </c>
      <c r="E16" s="328"/>
      <c r="F16" s="328"/>
      <c r="G16" s="51">
        <v>4087414</v>
      </c>
      <c r="H16" s="50">
        <v>43662</v>
      </c>
      <c r="I16" s="51" t="s">
        <v>34</v>
      </c>
      <c r="J16" s="51"/>
      <c r="K16" s="52"/>
      <c r="L16" s="49">
        <v>4088332</v>
      </c>
      <c r="M16" s="50">
        <v>43766</v>
      </c>
      <c r="N16" s="50">
        <v>43801</v>
      </c>
      <c r="O16" s="51">
        <v>17000</v>
      </c>
      <c r="P16" s="52"/>
      <c r="Q16" s="49">
        <v>4091967</v>
      </c>
      <c r="R16" s="50">
        <v>43852</v>
      </c>
      <c r="S16" s="50"/>
      <c r="T16" s="51"/>
      <c r="U16" s="52"/>
      <c r="V16" s="49">
        <v>4103582</v>
      </c>
      <c r="W16" s="264" t="s">
        <v>348</v>
      </c>
      <c r="X16" s="264">
        <v>44336</v>
      </c>
      <c r="Y16" s="51"/>
      <c r="Z16" s="52"/>
    </row>
    <row r="17" spans="1:26" s="128" customFormat="1" ht="15.5" x14ac:dyDescent="0.35">
      <c r="A17" s="142"/>
      <c r="B17" s="150" t="s">
        <v>249</v>
      </c>
      <c r="C17" s="8" t="s">
        <v>32</v>
      </c>
      <c r="D17" s="235">
        <f t="shared" si="0"/>
        <v>11425</v>
      </c>
      <c r="E17" s="328"/>
      <c r="F17" s="328"/>
      <c r="G17" s="51">
        <v>4087444</v>
      </c>
      <c r="H17" s="50">
        <v>43662</v>
      </c>
      <c r="I17" s="50">
        <v>43693</v>
      </c>
      <c r="J17" s="51">
        <v>11000</v>
      </c>
      <c r="K17" s="52"/>
      <c r="L17" s="49">
        <v>4088311</v>
      </c>
      <c r="M17" s="50">
        <v>43766</v>
      </c>
      <c r="N17" s="50">
        <v>43801</v>
      </c>
      <c r="O17" s="51">
        <v>17000</v>
      </c>
      <c r="P17" s="52"/>
      <c r="Q17" s="49">
        <v>4091936</v>
      </c>
      <c r="R17" s="50">
        <v>43852</v>
      </c>
      <c r="S17" s="50">
        <v>43893</v>
      </c>
      <c r="T17" s="51">
        <v>12000</v>
      </c>
      <c r="U17" s="52"/>
      <c r="V17" s="49">
        <v>4103566</v>
      </c>
      <c r="W17" s="264" t="s">
        <v>348</v>
      </c>
      <c r="X17" s="264">
        <v>44336</v>
      </c>
      <c r="Y17" s="51">
        <v>5700</v>
      </c>
      <c r="Z17" s="52"/>
    </row>
    <row r="18" spans="1:26" s="128" customFormat="1" ht="15.5" x14ac:dyDescent="0.35">
      <c r="A18" s="142"/>
      <c r="B18" s="150" t="s">
        <v>249</v>
      </c>
      <c r="C18" s="8" t="s">
        <v>33</v>
      </c>
      <c r="D18" s="235">
        <f t="shared" si="0"/>
        <v>9633.3333333333339</v>
      </c>
      <c r="E18" s="328"/>
      <c r="F18" s="328"/>
      <c r="G18" s="51">
        <v>4087422</v>
      </c>
      <c r="H18" s="50">
        <v>43662</v>
      </c>
      <c r="I18" s="50">
        <v>43693</v>
      </c>
      <c r="J18" s="51">
        <v>18000</v>
      </c>
      <c r="K18" s="52"/>
      <c r="L18" s="49">
        <v>4091272</v>
      </c>
      <c r="M18" s="50">
        <v>43766</v>
      </c>
      <c r="N18" s="50" t="s">
        <v>34</v>
      </c>
      <c r="O18" s="51"/>
      <c r="P18" s="52">
        <v>14</v>
      </c>
      <c r="Q18" s="49">
        <v>4091943</v>
      </c>
      <c r="R18" s="50">
        <v>43852</v>
      </c>
      <c r="S18" s="50">
        <v>43893</v>
      </c>
      <c r="T18" s="51">
        <v>6400</v>
      </c>
      <c r="U18" s="52"/>
      <c r="V18" s="49">
        <v>4103537</v>
      </c>
      <c r="W18" s="264" t="s">
        <v>348</v>
      </c>
      <c r="X18" s="264">
        <v>44336</v>
      </c>
      <c r="Y18" s="51">
        <v>4500</v>
      </c>
      <c r="Z18" s="52"/>
    </row>
    <row r="19" spans="1:26" s="126" customFormat="1" ht="15.5" x14ac:dyDescent="0.35">
      <c r="A19" s="141" t="s">
        <v>256</v>
      </c>
      <c r="B19" s="149" t="s">
        <v>250</v>
      </c>
      <c r="C19" s="10" t="s">
        <v>35</v>
      </c>
      <c r="D19" s="233">
        <f t="shared" si="0"/>
        <v>9135</v>
      </c>
      <c r="E19" s="329">
        <f>MAX(D19:D23)</f>
        <v>14850</v>
      </c>
      <c r="F19" s="329">
        <f>1500000/E19</f>
        <v>101.01010101010101</v>
      </c>
      <c r="G19" s="47">
        <v>4087438</v>
      </c>
      <c r="H19" s="46">
        <v>43662</v>
      </c>
      <c r="I19" s="46">
        <v>43693</v>
      </c>
      <c r="J19" s="47">
        <v>34000</v>
      </c>
      <c r="K19" s="48">
        <v>5</v>
      </c>
      <c r="L19" s="45">
        <v>4091220</v>
      </c>
      <c r="M19" s="125">
        <v>43766</v>
      </c>
      <c r="N19" s="125">
        <v>43801</v>
      </c>
      <c r="O19" s="47">
        <v>780</v>
      </c>
      <c r="P19" s="48">
        <v>84</v>
      </c>
      <c r="Q19" s="45">
        <v>4091950</v>
      </c>
      <c r="R19" s="46">
        <v>43852</v>
      </c>
      <c r="S19" s="46">
        <v>43893</v>
      </c>
      <c r="T19" s="47">
        <v>460</v>
      </c>
      <c r="U19" s="48">
        <v>44</v>
      </c>
      <c r="V19" s="45">
        <v>4103588</v>
      </c>
      <c r="W19" s="263">
        <v>44306</v>
      </c>
      <c r="X19" s="263">
        <v>44336</v>
      </c>
      <c r="Y19" s="47">
        <v>1300</v>
      </c>
      <c r="Z19" s="48">
        <v>26</v>
      </c>
    </row>
    <row r="20" spans="1:26" s="126" customFormat="1" ht="15.5" x14ac:dyDescent="0.35">
      <c r="A20" s="141"/>
      <c r="B20" s="149" t="s">
        <v>251</v>
      </c>
      <c r="C20" s="122" t="s">
        <v>218</v>
      </c>
      <c r="D20" s="233">
        <f t="shared" si="0"/>
        <v>11127.5</v>
      </c>
      <c r="E20" s="329"/>
      <c r="F20" s="329"/>
      <c r="G20" s="47">
        <v>4087493</v>
      </c>
      <c r="H20" s="46">
        <v>43662</v>
      </c>
      <c r="I20" s="46">
        <v>43693</v>
      </c>
      <c r="J20" s="47">
        <v>41000</v>
      </c>
      <c r="K20" s="48"/>
      <c r="L20" s="45">
        <v>4091223</v>
      </c>
      <c r="M20" s="125">
        <v>43766</v>
      </c>
      <c r="N20" s="125">
        <v>43801</v>
      </c>
      <c r="O20" s="47">
        <v>1100</v>
      </c>
      <c r="P20" s="48"/>
      <c r="Q20" s="45">
        <v>4091965</v>
      </c>
      <c r="R20" s="46">
        <v>43852</v>
      </c>
      <c r="S20" s="46">
        <v>43893</v>
      </c>
      <c r="T20" s="47">
        <v>710</v>
      </c>
      <c r="U20" s="48"/>
      <c r="V20" s="45">
        <v>4103526</v>
      </c>
      <c r="W20" s="263">
        <v>44306</v>
      </c>
      <c r="X20" s="263">
        <v>44336</v>
      </c>
      <c r="Y20" s="47">
        <v>1700</v>
      </c>
      <c r="Z20" s="48"/>
    </row>
    <row r="21" spans="1:26" s="126" customFormat="1" ht="15.5" x14ac:dyDescent="0.35">
      <c r="A21" s="141"/>
      <c r="B21" s="149" t="s">
        <v>251</v>
      </c>
      <c r="C21" s="122" t="s">
        <v>219</v>
      </c>
      <c r="D21" s="233">
        <f t="shared" si="0"/>
        <v>11875</v>
      </c>
      <c r="E21" s="329"/>
      <c r="F21" s="329"/>
      <c r="G21" s="47">
        <v>4087656</v>
      </c>
      <c r="H21" s="46">
        <v>43662</v>
      </c>
      <c r="I21" s="46">
        <v>43693</v>
      </c>
      <c r="J21" s="47">
        <v>42000</v>
      </c>
      <c r="K21" s="48"/>
      <c r="L21" s="45">
        <v>4091237</v>
      </c>
      <c r="M21" s="125">
        <v>43766</v>
      </c>
      <c r="N21" s="125">
        <v>43801</v>
      </c>
      <c r="O21" s="47">
        <v>2000</v>
      </c>
      <c r="P21" s="48"/>
      <c r="Q21" s="45">
        <v>4091951</v>
      </c>
      <c r="R21" s="46">
        <v>43852</v>
      </c>
      <c r="S21" s="46">
        <v>43893</v>
      </c>
      <c r="T21" s="47">
        <v>1100</v>
      </c>
      <c r="U21" s="48"/>
      <c r="V21" s="45">
        <v>4103509</v>
      </c>
      <c r="W21" s="263">
        <v>44306</v>
      </c>
      <c r="X21" s="263">
        <v>44336</v>
      </c>
      <c r="Y21" s="47">
        <v>2400</v>
      </c>
      <c r="Z21" s="48"/>
    </row>
    <row r="22" spans="1:26" s="126" customFormat="1" ht="15.5" x14ac:dyDescent="0.35">
      <c r="A22" s="141"/>
      <c r="B22" s="149" t="s">
        <v>251</v>
      </c>
      <c r="C22" s="10" t="s">
        <v>36</v>
      </c>
      <c r="D22" s="233">
        <f t="shared" si="0"/>
        <v>13275</v>
      </c>
      <c r="E22" s="329"/>
      <c r="F22" s="329"/>
      <c r="G22" s="47">
        <v>4087466</v>
      </c>
      <c r="H22" s="46">
        <v>43662</v>
      </c>
      <c r="I22" s="46">
        <v>43693</v>
      </c>
      <c r="J22" s="47">
        <v>43000</v>
      </c>
      <c r="K22" s="48"/>
      <c r="L22" s="45">
        <v>4091205</v>
      </c>
      <c r="M22" s="125">
        <v>43766</v>
      </c>
      <c r="N22" s="125">
        <v>43801</v>
      </c>
      <c r="O22" s="47">
        <v>2400</v>
      </c>
      <c r="P22" s="48"/>
      <c r="Q22" s="45">
        <v>4091940</v>
      </c>
      <c r="R22" s="46">
        <v>43852</v>
      </c>
      <c r="S22" s="46">
        <v>43893</v>
      </c>
      <c r="T22" s="47">
        <v>2100</v>
      </c>
      <c r="U22" s="48"/>
      <c r="V22" s="45">
        <v>4103555</v>
      </c>
      <c r="W22" s="263">
        <v>44306</v>
      </c>
      <c r="X22" s="263">
        <v>44336</v>
      </c>
      <c r="Y22" s="47">
        <v>5600</v>
      </c>
      <c r="Z22" s="48"/>
    </row>
    <row r="23" spans="1:26" s="126" customFormat="1" ht="15.5" x14ac:dyDescent="0.35">
      <c r="A23" s="141"/>
      <c r="B23" s="149" t="s">
        <v>251</v>
      </c>
      <c r="C23" s="122" t="s">
        <v>220</v>
      </c>
      <c r="D23" s="233">
        <f t="shared" si="0"/>
        <v>14850</v>
      </c>
      <c r="E23" s="329"/>
      <c r="F23" s="329"/>
      <c r="G23" s="47">
        <v>4087409</v>
      </c>
      <c r="H23" s="46">
        <v>43662</v>
      </c>
      <c r="I23" s="46">
        <v>43693</v>
      </c>
      <c r="J23" s="47">
        <v>41000</v>
      </c>
      <c r="K23" s="48"/>
      <c r="L23" s="45">
        <v>4091291</v>
      </c>
      <c r="M23" s="125">
        <v>43766</v>
      </c>
      <c r="N23" s="125">
        <v>43801</v>
      </c>
      <c r="O23" s="47">
        <v>3000</v>
      </c>
      <c r="P23" s="48"/>
      <c r="Q23" s="45">
        <v>4093137</v>
      </c>
      <c r="R23" s="46">
        <v>43852</v>
      </c>
      <c r="S23" s="46">
        <v>43893</v>
      </c>
      <c r="T23" s="47">
        <v>5700</v>
      </c>
      <c r="U23" s="48"/>
      <c r="V23" s="45">
        <v>4103521</v>
      </c>
      <c r="W23" s="263">
        <v>44306</v>
      </c>
      <c r="X23" s="263">
        <v>44336</v>
      </c>
      <c r="Y23" s="47">
        <v>9700</v>
      </c>
      <c r="Z23" s="48"/>
    </row>
    <row r="24" spans="1:26" s="128" customFormat="1" ht="15.5" x14ac:dyDescent="0.35">
      <c r="A24" s="142" t="s">
        <v>223</v>
      </c>
      <c r="B24" s="87" t="s">
        <v>82</v>
      </c>
      <c r="C24" s="86" t="s">
        <v>83</v>
      </c>
      <c r="D24" s="235">
        <f t="shared" si="0"/>
        <v>1500</v>
      </c>
      <c r="E24" s="328">
        <f>MAX(D24:D25)</f>
        <v>1600</v>
      </c>
      <c r="F24" s="328">
        <f>1500000/E24</f>
        <v>937.5</v>
      </c>
      <c r="G24" s="51"/>
      <c r="H24" s="50"/>
      <c r="I24" s="50"/>
      <c r="J24" s="51"/>
      <c r="K24" s="52"/>
      <c r="L24" s="49">
        <v>4091211</v>
      </c>
      <c r="M24" s="50">
        <v>43766</v>
      </c>
      <c r="N24" s="50">
        <v>43801</v>
      </c>
      <c r="O24" s="51">
        <v>1500</v>
      </c>
      <c r="P24" s="52">
        <v>170</v>
      </c>
      <c r="Q24" s="49">
        <v>4093150</v>
      </c>
      <c r="R24" s="50">
        <v>43852</v>
      </c>
      <c r="S24" s="50">
        <v>43893</v>
      </c>
      <c r="T24" s="51">
        <v>1600</v>
      </c>
      <c r="U24" s="52"/>
      <c r="V24" s="49">
        <v>4103516</v>
      </c>
      <c r="W24" s="264" t="s">
        <v>348</v>
      </c>
      <c r="X24" s="264">
        <v>44336</v>
      </c>
      <c r="Y24" s="51">
        <v>1400</v>
      </c>
      <c r="Z24" s="52">
        <v>158</v>
      </c>
    </row>
    <row r="25" spans="1:26" s="128" customFormat="1" ht="15.5" x14ac:dyDescent="0.35">
      <c r="A25" s="142"/>
      <c r="B25" s="87" t="s">
        <v>82</v>
      </c>
      <c r="C25" s="86" t="s">
        <v>84</v>
      </c>
      <c r="D25" s="235">
        <f t="shared" si="0"/>
        <v>1600</v>
      </c>
      <c r="E25" s="328"/>
      <c r="F25" s="328"/>
      <c r="G25" s="51"/>
      <c r="H25" s="50"/>
      <c r="I25" s="50"/>
      <c r="J25" s="51"/>
      <c r="K25" s="52"/>
      <c r="L25" s="49">
        <v>4091248</v>
      </c>
      <c r="M25" s="50">
        <v>43766</v>
      </c>
      <c r="N25" s="50">
        <v>43801</v>
      </c>
      <c r="O25" s="51">
        <v>1200</v>
      </c>
      <c r="P25" s="52"/>
      <c r="Q25" s="49">
        <v>4093127</v>
      </c>
      <c r="R25" s="50">
        <v>43852</v>
      </c>
      <c r="S25" s="50">
        <v>43893</v>
      </c>
      <c r="T25" s="51">
        <v>2000</v>
      </c>
      <c r="U25" s="52"/>
      <c r="V25" s="49">
        <v>4103587</v>
      </c>
      <c r="W25" s="264" t="s">
        <v>348</v>
      </c>
      <c r="X25" s="264">
        <v>44336</v>
      </c>
      <c r="Y25" s="51">
        <v>1600</v>
      </c>
      <c r="Z25" s="52"/>
    </row>
    <row r="26" spans="1:26" s="126" customFormat="1" ht="15.5" x14ac:dyDescent="0.35">
      <c r="A26" s="141" t="s">
        <v>222</v>
      </c>
      <c r="B26" s="88" t="s">
        <v>85</v>
      </c>
      <c r="C26" s="85" t="s">
        <v>86</v>
      </c>
      <c r="D26" s="233">
        <f t="shared" si="0"/>
        <v>293.33333333333331</v>
      </c>
      <c r="E26" s="329">
        <f>MAX(D26:D27)</f>
        <v>293.33333333333331</v>
      </c>
      <c r="F26" s="329">
        <f>1500000/E26</f>
        <v>5113.636363636364</v>
      </c>
      <c r="G26" s="47"/>
      <c r="H26" s="46"/>
      <c r="I26" s="46"/>
      <c r="J26" s="47"/>
      <c r="K26" s="48"/>
      <c r="L26" s="45">
        <v>4091287</v>
      </c>
      <c r="M26" s="46">
        <v>43766</v>
      </c>
      <c r="N26" s="46">
        <v>43801</v>
      </c>
      <c r="O26" s="47">
        <v>330</v>
      </c>
      <c r="P26" s="48">
        <v>777</v>
      </c>
      <c r="Q26" s="45">
        <v>4093195</v>
      </c>
      <c r="R26" s="46">
        <v>43852</v>
      </c>
      <c r="S26" s="46">
        <v>43893</v>
      </c>
      <c r="T26" s="47">
        <v>100</v>
      </c>
      <c r="U26" s="48"/>
      <c r="V26" s="45">
        <v>4103584</v>
      </c>
      <c r="W26" s="263">
        <v>44306</v>
      </c>
      <c r="X26" s="263">
        <v>44336</v>
      </c>
      <c r="Y26" s="47">
        <v>450</v>
      </c>
      <c r="Z26" s="48">
        <v>560</v>
      </c>
    </row>
    <row r="27" spans="1:26" s="126" customFormat="1" ht="15.5" x14ac:dyDescent="0.35">
      <c r="A27" s="141"/>
      <c r="B27" s="85" t="s">
        <v>85</v>
      </c>
      <c r="C27" s="85" t="s">
        <v>87</v>
      </c>
      <c r="D27" s="233">
        <f t="shared" si="0"/>
        <v>97</v>
      </c>
      <c r="E27" s="329"/>
      <c r="F27" s="329"/>
      <c r="G27" s="47"/>
      <c r="H27" s="46"/>
      <c r="I27" s="46"/>
      <c r="J27" s="47"/>
      <c r="K27" s="48"/>
      <c r="L27" s="45">
        <v>4091208</v>
      </c>
      <c r="M27" s="125">
        <v>43766</v>
      </c>
      <c r="N27" s="125">
        <v>43801</v>
      </c>
      <c r="O27" s="47">
        <v>83</v>
      </c>
      <c r="P27" s="48"/>
      <c r="Q27" s="45">
        <v>4093147</v>
      </c>
      <c r="R27" s="46">
        <v>43852</v>
      </c>
      <c r="S27" s="46">
        <v>43893</v>
      </c>
      <c r="T27" s="47">
        <v>98</v>
      </c>
      <c r="U27" s="48"/>
      <c r="V27" s="45">
        <v>4103532</v>
      </c>
      <c r="W27" s="263">
        <v>44306</v>
      </c>
      <c r="X27" s="263">
        <v>44336</v>
      </c>
      <c r="Y27" s="47">
        <v>110</v>
      </c>
      <c r="Z27" s="48"/>
    </row>
    <row r="28" spans="1:26" s="128" customFormat="1" ht="15.5" x14ac:dyDescent="0.35">
      <c r="A28" s="142" t="s">
        <v>223</v>
      </c>
      <c r="B28" s="87" t="s">
        <v>88</v>
      </c>
      <c r="C28" s="86" t="s">
        <v>50</v>
      </c>
      <c r="D28" s="235">
        <f t="shared" si="0"/>
        <v>3300</v>
      </c>
      <c r="E28" s="243">
        <f>D28</f>
        <v>3300</v>
      </c>
      <c r="F28" s="251">
        <f>1500000/E28</f>
        <v>454.54545454545456</v>
      </c>
      <c r="G28" s="51"/>
      <c r="H28" s="50"/>
      <c r="I28" s="50"/>
      <c r="J28" s="51"/>
      <c r="K28" s="52"/>
      <c r="L28" s="49">
        <v>4091216</v>
      </c>
      <c r="M28" s="127">
        <v>43766</v>
      </c>
      <c r="N28" s="127">
        <v>43801</v>
      </c>
      <c r="O28" s="51">
        <v>3600</v>
      </c>
      <c r="P28" s="52">
        <v>71</v>
      </c>
      <c r="Q28" s="49">
        <v>4093108</v>
      </c>
      <c r="R28" s="50">
        <v>43852</v>
      </c>
      <c r="S28" s="50">
        <v>43893</v>
      </c>
      <c r="T28" s="51">
        <v>4100</v>
      </c>
      <c r="U28" s="52">
        <v>61</v>
      </c>
      <c r="V28" s="49">
        <v>4103545</v>
      </c>
      <c r="W28" s="264" t="s">
        <v>348</v>
      </c>
      <c r="X28" s="264">
        <v>44336</v>
      </c>
      <c r="Y28" s="51">
        <v>2200</v>
      </c>
      <c r="Z28" s="52">
        <v>117</v>
      </c>
    </row>
    <row r="29" spans="1:26" x14ac:dyDescent="0.35">
      <c r="B29"/>
      <c r="C29"/>
      <c r="D29"/>
      <c r="E29"/>
      <c r="F29"/>
    </row>
    <row r="30" spans="1:26" x14ac:dyDescent="0.35">
      <c r="B30"/>
      <c r="C30"/>
      <c r="D30"/>
      <c r="E30"/>
      <c r="F30"/>
    </row>
    <row r="31" spans="1:26" x14ac:dyDescent="0.35">
      <c r="B31"/>
      <c r="C31"/>
      <c r="D31"/>
      <c r="E31"/>
      <c r="F31"/>
    </row>
    <row r="32" spans="1:26" x14ac:dyDescent="0.35">
      <c r="B32"/>
      <c r="C32"/>
      <c r="D32"/>
      <c r="E32"/>
      <c r="F32"/>
    </row>
    <row r="33" spans="2:6" x14ac:dyDescent="0.35">
      <c r="B33"/>
      <c r="C33"/>
      <c r="D33"/>
      <c r="E33"/>
      <c r="F33"/>
    </row>
    <row r="34" spans="2:6" x14ac:dyDescent="0.35">
      <c r="B34"/>
      <c r="C34"/>
      <c r="D34"/>
      <c r="E34"/>
      <c r="F34"/>
    </row>
    <row r="35" spans="2:6" x14ac:dyDescent="0.35">
      <c r="B35"/>
      <c r="C35"/>
      <c r="D35"/>
      <c r="E35"/>
      <c r="F35"/>
    </row>
    <row r="36" spans="2:6" x14ac:dyDescent="0.35">
      <c r="B36"/>
      <c r="C36"/>
      <c r="D36"/>
      <c r="E36"/>
      <c r="F36"/>
    </row>
    <row r="37" spans="2:6" x14ac:dyDescent="0.35">
      <c r="B37"/>
      <c r="C37"/>
      <c r="D37"/>
      <c r="E37"/>
      <c r="F37"/>
    </row>
    <row r="38" spans="2:6" ht="15.5" x14ac:dyDescent="0.35">
      <c r="B38" s="3"/>
      <c r="C38" s="3"/>
      <c r="D38" s="3"/>
      <c r="E38" s="3"/>
      <c r="F38" s="3"/>
    </row>
    <row r="39" spans="2:6" ht="15.5" x14ac:dyDescent="0.35">
      <c r="B39" s="3"/>
      <c r="C39" s="3"/>
      <c r="D39" s="3"/>
      <c r="E39" s="3"/>
      <c r="F39" s="3"/>
    </row>
    <row r="40" spans="2:6" ht="15.5" x14ac:dyDescent="0.35">
      <c r="B40" s="3"/>
      <c r="C40" s="3"/>
      <c r="D40" s="3"/>
      <c r="E40" s="3"/>
      <c r="F40" s="3"/>
    </row>
    <row r="41" spans="2:6" ht="15.5" x14ac:dyDescent="0.35">
      <c r="B41" s="3"/>
      <c r="C41" s="3"/>
      <c r="D41" s="3"/>
      <c r="E41" s="3"/>
      <c r="F41" s="3"/>
    </row>
    <row r="42" spans="2:6" ht="15.5" x14ac:dyDescent="0.35">
      <c r="B42" s="3"/>
      <c r="C42" s="3"/>
      <c r="D42" s="3"/>
      <c r="E42" s="3"/>
      <c r="F42" s="3"/>
    </row>
    <row r="43" spans="2:6" ht="15.5" x14ac:dyDescent="0.35">
      <c r="B43" s="3"/>
      <c r="C43" s="3"/>
      <c r="D43" s="3"/>
      <c r="E43" s="3"/>
      <c r="F43" s="3"/>
    </row>
    <row r="44" spans="2:6" ht="15.5" x14ac:dyDescent="0.35">
      <c r="B44" s="3"/>
      <c r="C44" s="3"/>
      <c r="D44" s="3"/>
      <c r="E44" s="3"/>
      <c r="F44" s="3"/>
    </row>
    <row r="45" spans="2:6" ht="15.5" x14ac:dyDescent="0.35">
      <c r="B45" s="3"/>
      <c r="C45" s="3"/>
      <c r="D45" s="3"/>
      <c r="E45" s="3"/>
      <c r="F45" s="3"/>
    </row>
    <row r="46" spans="2:6" ht="15.5" x14ac:dyDescent="0.35">
      <c r="B46" s="3"/>
      <c r="C46" s="3"/>
      <c r="D46" s="3"/>
      <c r="E46" s="3"/>
      <c r="F46" s="3"/>
    </row>
    <row r="47" spans="2:6" ht="15.5" x14ac:dyDescent="0.35">
      <c r="B47" s="3"/>
      <c r="C47" s="3"/>
      <c r="D47" s="3"/>
      <c r="E47" s="3"/>
      <c r="F47" s="3"/>
    </row>
    <row r="48" spans="2:6" ht="15.5" x14ac:dyDescent="0.35">
      <c r="B48" s="3"/>
      <c r="C48" s="3"/>
      <c r="D48" s="3"/>
      <c r="E48" s="3"/>
      <c r="F48" s="3"/>
    </row>
    <row r="49" spans="2:6" ht="15.5" x14ac:dyDescent="0.35">
      <c r="B49" s="3"/>
      <c r="C49" s="3"/>
      <c r="D49" s="3"/>
      <c r="E49" s="3"/>
      <c r="F49" s="3"/>
    </row>
    <row r="50" spans="2:6" ht="15.5" x14ac:dyDescent="0.35">
      <c r="B50" s="3"/>
      <c r="C50" s="3"/>
      <c r="D50" s="3"/>
      <c r="E50" s="3"/>
      <c r="F50" s="3"/>
    </row>
    <row r="51" spans="2:6" ht="15.5" x14ac:dyDescent="0.35">
      <c r="B51" s="3"/>
      <c r="C51" s="3"/>
      <c r="D51" s="3"/>
      <c r="E51" s="3"/>
      <c r="F51" s="3"/>
    </row>
    <row r="52" spans="2:6" ht="15.5" x14ac:dyDescent="0.35">
      <c r="B52" s="3"/>
      <c r="C52" s="3"/>
      <c r="D52" s="3"/>
      <c r="E52" s="3"/>
      <c r="F52" s="3"/>
    </row>
    <row r="53" spans="2:6" ht="15.5" x14ac:dyDescent="0.35">
      <c r="B53" s="3"/>
      <c r="C53" s="3"/>
      <c r="D53" s="3"/>
      <c r="E53" s="3"/>
      <c r="F53" s="3"/>
    </row>
    <row r="54" spans="2:6" ht="15.5" x14ac:dyDescent="0.35">
      <c r="B54" s="3"/>
      <c r="C54" s="3"/>
      <c r="D54" s="3"/>
      <c r="E54" s="3"/>
      <c r="F54" s="3"/>
    </row>
    <row r="55" spans="2:6" ht="15.5" x14ac:dyDescent="0.35">
      <c r="B55" s="3"/>
      <c r="C55" s="3"/>
      <c r="D55" s="3"/>
      <c r="E55" s="3"/>
      <c r="F55" s="3"/>
    </row>
    <row r="56" spans="2:6" ht="15.5" x14ac:dyDescent="0.35">
      <c r="B56" s="3"/>
      <c r="C56" s="3"/>
      <c r="D56" s="3"/>
      <c r="E56" s="3"/>
      <c r="F56" s="3"/>
    </row>
    <row r="57" spans="2:6" ht="15.5" x14ac:dyDescent="0.35">
      <c r="B57" s="3"/>
      <c r="C57" s="3"/>
      <c r="D57" s="3"/>
      <c r="E57" s="3"/>
      <c r="F57" s="3"/>
    </row>
    <row r="58" spans="2:6" ht="15.5" x14ac:dyDescent="0.35">
      <c r="B58" s="3"/>
      <c r="C58" s="3"/>
      <c r="D58" s="3"/>
      <c r="E58" s="3"/>
      <c r="F58" s="3"/>
    </row>
    <row r="59" spans="2:6" ht="15.5" x14ac:dyDescent="0.35">
      <c r="B59" s="3"/>
      <c r="C59" s="3"/>
      <c r="D59" s="3"/>
      <c r="E59" s="3"/>
      <c r="F59" s="3"/>
    </row>
    <row r="60" spans="2:6" ht="15.5" x14ac:dyDescent="0.35">
      <c r="B60" s="3"/>
      <c r="C60" s="3"/>
      <c r="D60" s="3"/>
      <c r="E60" s="3"/>
      <c r="F60" s="3"/>
    </row>
    <row r="61" spans="2:6" ht="15.5" x14ac:dyDescent="0.35">
      <c r="B61" s="3"/>
      <c r="C61" s="3"/>
      <c r="D61" s="3"/>
      <c r="E61" s="3"/>
      <c r="F61" s="3"/>
    </row>
    <row r="62" spans="2:6" ht="15.5" x14ac:dyDescent="0.35">
      <c r="B62" s="3"/>
      <c r="C62" s="3"/>
      <c r="D62" s="3"/>
      <c r="E62" s="3"/>
      <c r="F62" s="3"/>
    </row>
    <row r="63" spans="2:6" ht="15.5" x14ac:dyDescent="0.35">
      <c r="B63" s="3"/>
      <c r="C63" s="3"/>
      <c r="D63" s="3"/>
      <c r="E63" s="3"/>
      <c r="F63" s="3"/>
    </row>
    <row r="64" spans="2:6" ht="15.5" x14ac:dyDescent="0.35">
      <c r="B64" s="3"/>
      <c r="C64" s="3"/>
      <c r="D64" s="3"/>
      <c r="E64" s="3"/>
      <c r="F64" s="3"/>
    </row>
    <row r="65" spans="2:6" ht="15.5" x14ac:dyDescent="0.35">
      <c r="B65" s="3"/>
      <c r="C65" s="3"/>
      <c r="D65" s="3"/>
      <c r="E65" s="3"/>
      <c r="F65" s="3"/>
    </row>
    <row r="66" spans="2:6" ht="15.5" x14ac:dyDescent="0.35">
      <c r="B66" s="3"/>
      <c r="C66" s="3"/>
      <c r="D66" s="3"/>
      <c r="E66" s="3"/>
      <c r="F66" s="3"/>
    </row>
    <row r="67" spans="2:6" ht="15.5" x14ac:dyDescent="0.35">
      <c r="B67" s="3"/>
      <c r="C67" s="3"/>
      <c r="D67" s="3"/>
      <c r="E67" s="3"/>
      <c r="F67" s="3"/>
    </row>
    <row r="68" spans="2:6" ht="15.5" x14ac:dyDescent="0.35">
      <c r="B68" s="3"/>
      <c r="C68" s="3"/>
      <c r="D68" s="3"/>
      <c r="E68" s="3"/>
      <c r="F68" s="3"/>
    </row>
    <row r="69" spans="2:6" ht="15.5" x14ac:dyDescent="0.35">
      <c r="B69" s="3"/>
      <c r="C69" s="3"/>
      <c r="D69" s="3"/>
      <c r="E69" s="3"/>
      <c r="F69" s="3"/>
    </row>
    <row r="70" spans="2:6" ht="15.5" x14ac:dyDescent="0.35">
      <c r="B70" s="3"/>
      <c r="C70" s="3"/>
      <c r="D70" s="3"/>
      <c r="E70" s="3"/>
      <c r="F70" s="3"/>
    </row>
    <row r="71" spans="2:6" ht="15.5" x14ac:dyDescent="0.35">
      <c r="B71" s="3"/>
      <c r="C71" s="3"/>
      <c r="D71" s="3"/>
      <c r="E71" s="3"/>
      <c r="F71" s="3"/>
    </row>
    <row r="72" spans="2:6" ht="15.5" x14ac:dyDescent="0.35">
      <c r="B72" s="3"/>
      <c r="C72" s="3"/>
      <c r="D72" s="3"/>
      <c r="E72" s="3"/>
      <c r="F72" s="3"/>
    </row>
    <row r="73" spans="2:6" ht="15.5" x14ac:dyDescent="0.35">
      <c r="B73" s="3"/>
      <c r="C73" s="3"/>
      <c r="D73" s="3"/>
      <c r="E73" s="3"/>
      <c r="F73" s="3"/>
    </row>
    <row r="74" spans="2:6" ht="15.5" x14ac:dyDescent="0.35">
      <c r="B74" s="3"/>
      <c r="C74" s="3"/>
      <c r="D74" s="3"/>
      <c r="E74" s="3"/>
      <c r="F74" s="3"/>
    </row>
    <row r="75" spans="2:6" ht="15.5" x14ac:dyDescent="0.35">
      <c r="B75" s="3"/>
      <c r="C75" s="3"/>
      <c r="D75" s="3"/>
      <c r="E75" s="3"/>
      <c r="F75" s="3"/>
    </row>
    <row r="76" spans="2:6" ht="15.5" x14ac:dyDescent="0.35">
      <c r="B76" s="3"/>
      <c r="C76" s="3"/>
      <c r="D76" s="3"/>
      <c r="E76" s="3"/>
      <c r="F76" s="3"/>
    </row>
    <row r="77" spans="2:6" ht="15.5" x14ac:dyDescent="0.35">
      <c r="B77" s="3"/>
      <c r="C77" s="3"/>
      <c r="D77" s="3"/>
      <c r="E77" s="3"/>
      <c r="F77" s="3"/>
    </row>
    <row r="78" spans="2:6" ht="15.5" x14ac:dyDescent="0.35">
      <c r="B78" s="3"/>
      <c r="C78" s="3"/>
      <c r="D78" s="3"/>
      <c r="E78" s="3"/>
      <c r="F78" s="3"/>
    </row>
    <row r="79" spans="2:6" ht="15.5" x14ac:dyDescent="0.35">
      <c r="B79" s="3"/>
      <c r="C79" s="3"/>
      <c r="D79" s="3"/>
      <c r="E79" s="3"/>
      <c r="F79" s="3"/>
    </row>
    <row r="80" spans="2:6" ht="15.5" x14ac:dyDescent="0.35">
      <c r="B80" s="3"/>
      <c r="C80" s="3"/>
      <c r="D80" s="3"/>
      <c r="E80" s="3"/>
      <c r="F80" s="3"/>
    </row>
    <row r="81" spans="2:6" ht="15.5" x14ac:dyDescent="0.35">
      <c r="B81" s="3"/>
      <c r="C81" s="3"/>
      <c r="D81" s="3"/>
      <c r="E81" s="3"/>
      <c r="F81" s="3"/>
    </row>
    <row r="82" spans="2:6" ht="15.5" x14ac:dyDescent="0.35">
      <c r="B82" s="3"/>
      <c r="C82" s="3"/>
      <c r="D82" s="3"/>
      <c r="E82" s="3"/>
      <c r="F82" s="3"/>
    </row>
    <row r="83" spans="2:6" ht="15.5" x14ac:dyDescent="0.35">
      <c r="B83" s="3"/>
      <c r="C83" s="3"/>
      <c r="D83" s="3"/>
      <c r="E83" s="3"/>
      <c r="F83" s="3"/>
    </row>
    <row r="84" spans="2:6" ht="15.5" x14ac:dyDescent="0.35">
      <c r="B84" s="3"/>
      <c r="C84" s="3"/>
      <c r="D84" s="3"/>
      <c r="E84" s="3"/>
      <c r="F84" s="3"/>
    </row>
    <row r="85" spans="2:6" ht="15.5" x14ac:dyDescent="0.35">
      <c r="B85" s="3"/>
      <c r="C85" s="3"/>
      <c r="D85" s="3"/>
      <c r="E85" s="3"/>
      <c r="F85" s="3"/>
    </row>
    <row r="86" spans="2:6" ht="15.5" x14ac:dyDescent="0.35">
      <c r="B86" s="3"/>
      <c r="C86" s="3"/>
      <c r="D86" s="3"/>
      <c r="E86" s="3"/>
      <c r="F86" s="3"/>
    </row>
    <row r="87" spans="2:6" ht="15.5" x14ac:dyDescent="0.35">
      <c r="B87" s="3"/>
      <c r="C87" s="3"/>
      <c r="D87" s="3"/>
      <c r="E87" s="3"/>
      <c r="F87" s="3"/>
    </row>
    <row r="88" spans="2:6" ht="15.5" x14ac:dyDescent="0.35">
      <c r="B88" s="3"/>
      <c r="C88" s="3"/>
      <c r="D88" s="3"/>
      <c r="E88" s="3"/>
      <c r="F88" s="3"/>
    </row>
    <row r="89" spans="2:6" ht="15.5" x14ac:dyDescent="0.35">
      <c r="B89" s="3"/>
      <c r="C89" s="3"/>
      <c r="D89" s="3"/>
      <c r="E89" s="3"/>
      <c r="F89" s="3"/>
    </row>
    <row r="90" spans="2:6" ht="15.5" x14ac:dyDescent="0.35">
      <c r="B90" s="3"/>
      <c r="C90" s="3"/>
      <c r="D90" s="3"/>
      <c r="E90" s="3"/>
      <c r="F90" s="3"/>
    </row>
    <row r="91" spans="2:6" ht="15.5" x14ac:dyDescent="0.35">
      <c r="B91" s="3"/>
      <c r="C91" s="3"/>
      <c r="D91" s="3"/>
      <c r="E91" s="3"/>
      <c r="F91" s="3"/>
    </row>
    <row r="92" spans="2:6" ht="15.5" x14ac:dyDescent="0.35">
      <c r="B92" s="3"/>
      <c r="C92" s="3"/>
      <c r="D92" s="3"/>
      <c r="E92" s="3"/>
      <c r="F92" s="3"/>
    </row>
    <row r="93" spans="2:6" ht="15.5" x14ac:dyDescent="0.35">
      <c r="B93" s="3"/>
      <c r="C93" s="3"/>
      <c r="D93" s="3"/>
      <c r="E93" s="3"/>
      <c r="F93" s="3"/>
    </row>
    <row r="94" spans="2:6" ht="15.5" x14ac:dyDescent="0.35">
      <c r="B94" s="3"/>
      <c r="C94" s="3"/>
      <c r="D94" s="3"/>
      <c r="E94" s="3"/>
      <c r="F94" s="3"/>
    </row>
    <row r="95" spans="2:6" ht="15.5" x14ac:dyDescent="0.35">
      <c r="B95" s="3"/>
      <c r="C95" s="3"/>
      <c r="D95" s="3"/>
      <c r="E95" s="3"/>
      <c r="F95" s="3"/>
    </row>
    <row r="96" spans="2:6" ht="15.5" x14ac:dyDescent="0.35">
      <c r="B96" s="3"/>
      <c r="C96" s="3"/>
      <c r="D96" s="3"/>
      <c r="E96" s="3"/>
      <c r="F96" s="3"/>
    </row>
    <row r="97" spans="2:6" ht="15.5" x14ac:dyDescent="0.35">
      <c r="B97" s="3"/>
      <c r="C97" s="3"/>
      <c r="D97" s="3"/>
      <c r="E97" s="3"/>
      <c r="F97" s="3"/>
    </row>
    <row r="98" spans="2:6" ht="15.5" x14ac:dyDescent="0.35">
      <c r="B98" s="3"/>
      <c r="C98" s="3"/>
      <c r="D98" s="3"/>
      <c r="E98" s="3"/>
      <c r="F98" s="3"/>
    </row>
    <row r="99" spans="2:6" ht="15.5" x14ac:dyDescent="0.35">
      <c r="B99" s="3"/>
      <c r="C99" s="3"/>
      <c r="D99" s="3"/>
      <c r="E99" s="3"/>
      <c r="F99" s="3"/>
    </row>
    <row r="100" spans="2:6" ht="15.5" x14ac:dyDescent="0.35">
      <c r="B100" s="3"/>
      <c r="C100" s="3"/>
      <c r="D100" s="3"/>
      <c r="E100" s="3"/>
      <c r="F100" s="3"/>
    </row>
    <row r="101" spans="2:6" ht="15.5" x14ac:dyDescent="0.35">
      <c r="B101" s="3"/>
      <c r="C101" s="3"/>
      <c r="D101" s="3"/>
      <c r="E101" s="3"/>
      <c r="F101" s="3"/>
    </row>
    <row r="102" spans="2:6" ht="15.5" x14ac:dyDescent="0.35">
      <c r="B102" s="3"/>
      <c r="C102" s="3"/>
      <c r="D102" s="3"/>
      <c r="E102" s="3"/>
      <c r="F102" s="3"/>
    </row>
    <row r="103" spans="2:6" ht="15.5" x14ac:dyDescent="0.35">
      <c r="B103" s="3"/>
      <c r="C103" s="3"/>
      <c r="D103" s="3"/>
      <c r="E103" s="3"/>
      <c r="F103" s="3"/>
    </row>
    <row r="104" spans="2:6" ht="15.5" x14ac:dyDescent="0.35">
      <c r="B104" s="3"/>
      <c r="C104" s="3"/>
      <c r="D104" s="3"/>
      <c r="E104" s="3"/>
      <c r="F104" s="3"/>
    </row>
    <row r="105" spans="2:6" ht="15.5" x14ac:dyDescent="0.35">
      <c r="B105" s="3"/>
      <c r="C105" s="3"/>
      <c r="D105" s="3"/>
      <c r="E105" s="3"/>
      <c r="F105" s="3"/>
    </row>
    <row r="106" spans="2:6" ht="15.5" x14ac:dyDescent="0.35">
      <c r="B106" s="3"/>
      <c r="C106" s="3"/>
      <c r="D106" s="3"/>
      <c r="E106" s="3"/>
      <c r="F106" s="3"/>
    </row>
    <row r="107" spans="2:6" ht="15.5" x14ac:dyDescent="0.35">
      <c r="B107" s="3"/>
      <c r="C107" s="3"/>
      <c r="D107" s="3"/>
      <c r="E107" s="3"/>
      <c r="F107" s="3"/>
    </row>
    <row r="108" spans="2:6" ht="15.5" x14ac:dyDescent="0.35">
      <c r="B108" s="3"/>
      <c r="C108" s="3"/>
      <c r="D108" s="3"/>
      <c r="E108" s="3"/>
      <c r="F108" s="3"/>
    </row>
    <row r="109" spans="2:6" ht="15.5" x14ac:dyDescent="0.35">
      <c r="B109" s="3"/>
      <c r="C109" s="3"/>
      <c r="D109" s="3"/>
      <c r="E109" s="3"/>
      <c r="F109" s="3"/>
    </row>
    <row r="110" spans="2:6" ht="15.5" x14ac:dyDescent="0.35">
      <c r="B110" s="3"/>
      <c r="C110" s="3"/>
      <c r="D110" s="3"/>
      <c r="E110" s="3"/>
      <c r="F110" s="3"/>
    </row>
    <row r="111" spans="2:6" ht="15.5" x14ac:dyDescent="0.35">
      <c r="B111" s="3"/>
      <c r="C111" s="3"/>
      <c r="D111" s="3"/>
      <c r="E111" s="3"/>
      <c r="F111" s="3"/>
    </row>
    <row r="112" spans="2:6" ht="15.5" x14ac:dyDescent="0.35">
      <c r="B112" s="3"/>
      <c r="C112" s="3"/>
      <c r="D112" s="3"/>
      <c r="E112" s="3"/>
      <c r="F112" s="3"/>
    </row>
    <row r="113" spans="2:6" ht="15.5" x14ac:dyDescent="0.35">
      <c r="B113" s="3"/>
      <c r="C113" s="3"/>
      <c r="D113" s="3"/>
      <c r="E113" s="3"/>
      <c r="F113" s="3"/>
    </row>
    <row r="114" spans="2:6" ht="15.5" x14ac:dyDescent="0.35">
      <c r="B114" s="3"/>
      <c r="C114" s="3"/>
      <c r="D114" s="3"/>
      <c r="E114" s="3"/>
      <c r="F114" s="3"/>
    </row>
    <row r="115" spans="2:6" ht="15.5" x14ac:dyDescent="0.35">
      <c r="B115" s="3"/>
      <c r="C115" s="3"/>
      <c r="D115" s="3"/>
      <c r="E115" s="3"/>
      <c r="F115" s="3"/>
    </row>
    <row r="116" spans="2:6" ht="15.5" x14ac:dyDescent="0.35">
      <c r="B116" s="3"/>
      <c r="C116" s="3"/>
      <c r="D116" s="3"/>
      <c r="E116" s="3"/>
      <c r="F116" s="3"/>
    </row>
    <row r="117" spans="2:6" ht="15.5" x14ac:dyDescent="0.35">
      <c r="B117" s="3"/>
      <c r="C117" s="3"/>
      <c r="D117" s="3"/>
      <c r="E117" s="3"/>
      <c r="F117" s="3"/>
    </row>
    <row r="118" spans="2:6" ht="15.5" x14ac:dyDescent="0.35">
      <c r="B118" s="3"/>
      <c r="C118" s="3"/>
      <c r="D118" s="3"/>
      <c r="E118" s="3"/>
      <c r="F118" s="3"/>
    </row>
    <row r="119" spans="2:6" ht="15.5" x14ac:dyDescent="0.35">
      <c r="B119" s="3"/>
      <c r="C119" s="3"/>
      <c r="D119" s="3"/>
      <c r="E119" s="3"/>
      <c r="F119" s="3"/>
    </row>
    <row r="120" spans="2:6" ht="15.5" x14ac:dyDescent="0.35">
      <c r="B120" s="3"/>
      <c r="C120" s="3"/>
      <c r="D120" s="3"/>
      <c r="E120" s="3"/>
      <c r="F120" s="3"/>
    </row>
    <row r="121" spans="2:6" ht="15.5" x14ac:dyDescent="0.35">
      <c r="B121" s="3"/>
      <c r="C121" s="3"/>
      <c r="D121" s="3"/>
      <c r="E121" s="3"/>
      <c r="F121" s="3"/>
    </row>
    <row r="122" spans="2:6" ht="15.5" x14ac:dyDescent="0.35">
      <c r="B122" s="3"/>
      <c r="C122" s="3"/>
      <c r="D122" s="3"/>
      <c r="E122" s="3"/>
      <c r="F122" s="3"/>
    </row>
    <row r="123" spans="2:6" ht="15.5" x14ac:dyDescent="0.35">
      <c r="B123" s="3"/>
      <c r="C123" s="3"/>
      <c r="D123" s="3"/>
      <c r="E123" s="3"/>
      <c r="F123" s="3"/>
    </row>
    <row r="124" spans="2:6" ht="15.5" x14ac:dyDescent="0.35">
      <c r="B124" s="3"/>
      <c r="C124" s="3"/>
      <c r="D124" s="3"/>
      <c r="E124" s="3"/>
      <c r="F124" s="3"/>
    </row>
    <row r="125" spans="2:6" ht="15.5" x14ac:dyDescent="0.35">
      <c r="B125" s="3"/>
      <c r="C125" s="3"/>
      <c r="D125" s="3"/>
      <c r="E125" s="3"/>
      <c r="F125" s="3"/>
    </row>
    <row r="126" spans="2:6" ht="15.5" x14ac:dyDescent="0.35">
      <c r="B126" s="3"/>
      <c r="C126" s="3"/>
      <c r="D126" s="3"/>
      <c r="E126" s="3"/>
      <c r="F126" s="3"/>
    </row>
    <row r="127" spans="2:6" ht="15.5" x14ac:dyDescent="0.35">
      <c r="B127" s="3"/>
      <c r="C127" s="3"/>
      <c r="D127" s="3"/>
      <c r="E127" s="3"/>
      <c r="F127" s="3"/>
    </row>
    <row r="128" spans="2:6" ht="15.5" x14ac:dyDescent="0.35">
      <c r="B128" s="3"/>
      <c r="C128" s="3"/>
      <c r="D128" s="3"/>
      <c r="E128" s="3"/>
      <c r="F128" s="3"/>
    </row>
    <row r="129" spans="2:6" ht="15.5" x14ac:dyDescent="0.35">
      <c r="B129" s="3"/>
      <c r="C129" s="3"/>
      <c r="D129" s="3"/>
      <c r="E129" s="3"/>
      <c r="F129" s="3"/>
    </row>
    <row r="130" spans="2:6" ht="15.5" x14ac:dyDescent="0.35">
      <c r="B130" s="3"/>
      <c r="C130" s="3"/>
      <c r="D130" s="3"/>
      <c r="E130" s="3"/>
      <c r="F130" s="3"/>
    </row>
    <row r="131" spans="2:6" ht="15.5" x14ac:dyDescent="0.35">
      <c r="B131" s="3"/>
      <c r="C131" s="3"/>
      <c r="D131" s="3"/>
      <c r="E131" s="3"/>
      <c r="F131" s="3"/>
    </row>
    <row r="132" spans="2:6" ht="15.5" x14ac:dyDescent="0.35">
      <c r="B132" s="3"/>
      <c r="C132" s="3"/>
      <c r="D132" s="3"/>
      <c r="E132" s="3"/>
      <c r="F132" s="3"/>
    </row>
    <row r="133" spans="2:6" ht="15.5" x14ac:dyDescent="0.35">
      <c r="B133" s="3"/>
      <c r="C133" s="3"/>
      <c r="D133" s="3"/>
      <c r="E133" s="3"/>
      <c r="F133" s="3"/>
    </row>
    <row r="134" spans="2:6" ht="15.5" x14ac:dyDescent="0.35">
      <c r="B134" s="3"/>
      <c r="C134" s="3"/>
      <c r="D134" s="3"/>
      <c r="E134" s="3"/>
      <c r="F134" s="3"/>
    </row>
    <row r="135" spans="2:6" ht="15.5" x14ac:dyDescent="0.35">
      <c r="B135" s="3"/>
      <c r="C135" s="3"/>
      <c r="D135" s="3"/>
      <c r="E135" s="3"/>
      <c r="F135" s="3"/>
    </row>
    <row r="136" spans="2:6" ht="15.5" x14ac:dyDescent="0.35">
      <c r="B136" s="3"/>
      <c r="C136" s="3"/>
      <c r="D136" s="3"/>
      <c r="E136" s="3"/>
      <c r="F136" s="3"/>
    </row>
    <row r="137" spans="2:6" ht="15.5" x14ac:dyDescent="0.35">
      <c r="B137" s="3"/>
      <c r="C137" s="3"/>
      <c r="D137" s="3"/>
      <c r="E137" s="3"/>
      <c r="F137" s="3"/>
    </row>
    <row r="138" spans="2:6" ht="15.5" x14ac:dyDescent="0.35">
      <c r="B138" s="3"/>
      <c r="C138" s="3"/>
      <c r="D138" s="3"/>
      <c r="E138" s="3"/>
      <c r="F138" s="3"/>
    </row>
    <row r="139" spans="2:6" ht="15.5" x14ac:dyDescent="0.35">
      <c r="B139" s="3"/>
      <c r="C139" s="3"/>
      <c r="D139" s="3"/>
      <c r="E139" s="3"/>
      <c r="F139" s="3"/>
    </row>
    <row r="140" spans="2:6" ht="15.5" x14ac:dyDescent="0.35">
      <c r="B140" s="3"/>
      <c r="C140" s="3"/>
      <c r="D140" s="3"/>
      <c r="E140" s="3"/>
      <c r="F140" s="3"/>
    </row>
    <row r="141" spans="2:6" ht="15.5" x14ac:dyDescent="0.35">
      <c r="B141" s="3"/>
      <c r="C141" s="3"/>
      <c r="D141" s="3"/>
      <c r="E141" s="3"/>
      <c r="F141" s="3"/>
    </row>
    <row r="142" spans="2:6" ht="15.5" x14ac:dyDescent="0.35">
      <c r="B142" s="3"/>
      <c r="C142" s="3"/>
      <c r="D142" s="3"/>
      <c r="E142" s="3"/>
      <c r="F142" s="3"/>
    </row>
    <row r="143" spans="2:6" ht="15.5" x14ac:dyDescent="0.35">
      <c r="B143" s="3"/>
      <c r="C143" s="3"/>
      <c r="D143" s="3"/>
      <c r="E143" s="3"/>
      <c r="F143" s="3"/>
    </row>
    <row r="144" spans="2:6" ht="15.5" x14ac:dyDescent="0.35">
      <c r="B144" s="3"/>
      <c r="C144" s="3"/>
      <c r="D144" s="3"/>
      <c r="E144" s="3"/>
      <c r="F144" s="3"/>
    </row>
    <row r="145" spans="2:6" ht="15.5" x14ac:dyDescent="0.35">
      <c r="B145" s="3"/>
      <c r="C145" s="3"/>
      <c r="D145" s="3"/>
      <c r="E145" s="3"/>
      <c r="F145" s="3"/>
    </row>
    <row r="146" spans="2:6" ht="15.5" x14ac:dyDescent="0.35">
      <c r="B146" s="3"/>
      <c r="C146" s="3"/>
      <c r="D146" s="3"/>
      <c r="E146" s="3"/>
      <c r="F146" s="3"/>
    </row>
    <row r="147" spans="2:6" ht="15.5" x14ac:dyDescent="0.35">
      <c r="B147" s="3"/>
      <c r="C147" s="3"/>
      <c r="D147" s="3"/>
      <c r="E147" s="3"/>
      <c r="F147" s="3"/>
    </row>
    <row r="148" spans="2:6" ht="15.5" x14ac:dyDescent="0.35">
      <c r="B148" s="3"/>
      <c r="C148" s="3"/>
      <c r="D148" s="3"/>
      <c r="E148" s="3"/>
      <c r="F148" s="3"/>
    </row>
    <row r="149" spans="2:6" ht="15.5" x14ac:dyDescent="0.35">
      <c r="B149" s="3"/>
      <c r="C149" s="3"/>
      <c r="D149" s="3"/>
      <c r="E149" s="3"/>
      <c r="F149" s="3"/>
    </row>
    <row r="150" spans="2:6" ht="15.5" x14ac:dyDescent="0.35">
      <c r="B150" s="3"/>
      <c r="C150" s="3"/>
      <c r="D150" s="3"/>
      <c r="E150" s="3"/>
      <c r="F150" s="3"/>
    </row>
    <row r="151" spans="2:6" ht="15.5" x14ac:dyDescent="0.35">
      <c r="B151" s="3"/>
      <c r="C151" s="3"/>
      <c r="D151" s="3"/>
      <c r="E151" s="3"/>
      <c r="F151" s="3"/>
    </row>
    <row r="152" spans="2:6" ht="15.5" x14ac:dyDescent="0.35">
      <c r="B152" s="3"/>
      <c r="C152" s="3"/>
      <c r="D152" s="3"/>
      <c r="E152" s="3"/>
      <c r="F152" s="3"/>
    </row>
    <row r="153" spans="2:6" ht="15.5" x14ac:dyDescent="0.35">
      <c r="B153" s="3"/>
      <c r="C153" s="3"/>
      <c r="D153" s="3"/>
      <c r="E153" s="3"/>
      <c r="F153" s="3"/>
    </row>
    <row r="154" spans="2:6" ht="15.5" x14ac:dyDescent="0.35">
      <c r="B154" s="3"/>
      <c r="C154" s="3"/>
      <c r="D154" s="3"/>
      <c r="E154" s="3"/>
      <c r="F154" s="3"/>
    </row>
    <row r="155" spans="2:6" ht="15.5" x14ac:dyDescent="0.35">
      <c r="B155" s="3"/>
      <c r="C155" s="3"/>
      <c r="D155" s="3"/>
      <c r="E155" s="3"/>
      <c r="F155" s="3"/>
    </row>
    <row r="156" spans="2:6" ht="15.5" x14ac:dyDescent="0.35">
      <c r="B156" s="3"/>
      <c r="C156" s="3"/>
      <c r="D156" s="3"/>
      <c r="E156" s="3"/>
      <c r="F156" s="3"/>
    </row>
    <row r="157" spans="2:6" ht="15.5" x14ac:dyDescent="0.35">
      <c r="B157" s="3"/>
      <c r="C157" s="3"/>
      <c r="D157" s="3"/>
      <c r="E157" s="3"/>
      <c r="F157" s="3"/>
    </row>
    <row r="158" spans="2:6" ht="15.5" x14ac:dyDescent="0.35">
      <c r="B158" s="3"/>
      <c r="C158" s="3"/>
      <c r="D158" s="3"/>
      <c r="E158" s="3"/>
      <c r="F158" s="3"/>
    </row>
    <row r="159" spans="2:6" ht="15.5" x14ac:dyDescent="0.35">
      <c r="B159" s="3"/>
      <c r="C159" s="3"/>
      <c r="D159" s="3"/>
      <c r="E159" s="3"/>
      <c r="F159" s="3"/>
    </row>
    <row r="160" spans="2:6" ht="15.5" x14ac:dyDescent="0.35">
      <c r="B160" s="3"/>
      <c r="C160" s="3"/>
      <c r="D160" s="3"/>
      <c r="E160" s="3"/>
      <c r="F160" s="3"/>
    </row>
    <row r="161" spans="2:6" ht="15.5" x14ac:dyDescent="0.35">
      <c r="B161" s="3"/>
      <c r="C161" s="3"/>
      <c r="D161" s="3"/>
      <c r="E161" s="3"/>
      <c r="F161" s="3"/>
    </row>
    <row r="162" spans="2:6" ht="15.5" x14ac:dyDescent="0.35">
      <c r="B162" s="3"/>
      <c r="C162" s="3"/>
      <c r="D162" s="3"/>
      <c r="E162" s="3"/>
      <c r="F162" s="3"/>
    </row>
    <row r="163" spans="2:6" ht="15.5" x14ac:dyDescent="0.35">
      <c r="B163" s="3"/>
      <c r="C163" s="3"/>
      <c r="D163" s="3"/>
      <c r="E163" s="3"/>
      <c r="F163" s="3"/>
    </row>
    <row r="164" spans="2:6" ht="15.5" x14ac:dyDescent="0.35">
      <c r="B164" s="3"/>
      <c r="C164" s="3"/>
      <c r="D164" s="3"/>
      <c r="E164" s="3"/>
      <c r="F164" s="3"/>
    </row>
    <row r="165" spans="2:6" ht="15.5" x14ac:dyDescent="0.35">
      <c r="B165" s="3"/>
      <c r="C165" s="3"/>
      <c r="D165" s="3"/>
      <c r="E165" s="3"/>
      <c r="F165" s="3"/>
    </row>
    <row r="166" spans="2:6" ht="15.5" x14ac:dyDescent="0.35">
      <c r="B166" s="3"/>
      <c r="C166" s="3"/>
      <c r="D166" s="3"/>
      <c r="E166" s="3"/>
      <c r="F166" s="3"/>
    </row>
    <row r="167" spans="2:6" ht="15.5" x14ac:dyDescent="0.35">
      <c r="B167" s="3"/>
      <c r="C167" s="3"/>
      <c r="D167" s="3"/>
      <c r="E167" s="3"/>
      <c r="F167" s="3"/>
    </row>
    <row r="168" spans="2:6" ht="15.5" x14ac:dyDescent="0.35">
      <c r="B168" s="3"/>
      <c r="C168" s="3"/>
      <c r="D168" s="3"/>
      <c r="E168" s="3"/>
      <c r="F168" s="3"/>
    </row>
    <row r="169" spans="2:6" ht="15.5" x14ac:dyDescent="0.35">
      <c r="B169" s="3"/>
      <c r="C169" s="3"/>
      <c r="D169" s="3"/>
      <c r="E169" s="3"/>
      <c r="F169" s="3"/>
    </row>
    <row r="170" spans="2:6" ht="15.5" x14ac:dyDescent="0.35">
      <c r="B170" s="3"/>
      <c r="C170" s="3"/>
      <c r="D170" s="3"/>
      <c r="E170" s="3"/>
      <c r="F170" s="3"/>
    </row>
    <row r="171" spans="2:6" ht="15.5" x14ac:dyDescent="0.35">
      <c r="B171" s="3"/>
      <c r="C171" s="3"/>
      <c r="D171" s="3"/>
      <c r="E171" s="3"/>
      <c r="F171" s="3"/>
    </row>
    <row r="172" spans="2:6" ht="15.5" x14ac:dyDescent="0.35">
      <c r="B172" s="3"/>
      <c r="C172" s="3"/>
      <c r="D172" s="3"/>
      <c r="E172" s="3"/>
      <c r="F172" s="3"/>
    </row>
    <row r="173" spans="2:6" ht="15.5" x14ac:dyDescent="0.35">
      <c r="B173" s="3"/>
      <c r="C173" s="3"/>
      <c r="D173" s="3"/>
      <c r="E173" s="3"/>
      <c r="F173" s="3"/>
    </row>
    <row r="174" spans="2:6" ht="15.5" x14ac:dyDescent="0.35">
      <c r="B174" s="3"/>
      <c r="C174" s="3"/>
      <c r="D174" s="3"/>
      <c r="E174" s="3"/>
      <c r="F174" s="3"/>
    </row>
    <row r="175" spans="2:6" ht="15.5" x14ac:dyDescent="0.35">
      <c r="B175" s="3"/>
      <c r="C175" s="3"/>
      <c r="D175" s="3"/>
      <c r="E175" s="3"/>
      <c r="F175" s="3"/>
    </row>
    <row r="176" spans="2:6" ht="15.5" x14ac:dyDescent="0.35">
      <c r="B176" s="3"/>
      <c r="C176" s="3"/>
      <c r="D176" s="3"/>
      <c r="E176" s="3"/>
      <c r="F176" s="3"/>
    </row>
    <row r="177" spans="2:6" ht="15.5" x14ac:dyDescent="0.35">
      <c r="B177" s="3"/>
      <c r="C177" s="3"/>
      <c r="D177" s="3"/>
      <c r="E177" s="3"/>
      <c r="F177" s="3"/>
    </row>
    <row r="178" spans="2:6" ht="15.5" x14ac:dyDescent="0.35">
      <c r="B178" s="3"/>
      <c r="C178" s="3"/>
      <c r="D178" s="3"/>
      <c r="E178" s="3"/>
      <c r="F178" s="3"/>
    </row>
    <row r="179" spans="2:6" ht="15.5" x14ac:dyDescent="0.35">
      <c r="B179" s="3"/>
      <c r="C179" s="3"/>
      <c r="D179" s="3"/>
      <c r="E179" s="3"/>
      <c r="F179" s="3"/>
    </row>
    <row r="180" spans="2:6" ht="15.5" x14ac:dyDescent="0.35">
      <c r="B180" s="3"/>
      <c r="C180" s="3"/>
      <c r="D180" s="3"/>
      <c r="E180" s="3"/>
      <c r="F180" s="3"/>
    </row>
    <row r="181" spans="2:6" ht="15.5" x14ac:dyDescent="0.35">
      <c r="B181" s="3"/>
      <c r="C181" s="3"/>
      <c r="D181" s="3"/>
      <c r="E181" s="3"/>
      <c r="F181" s="3"/>
    </row>
    <row r="182" spans="2:6" ht="15.5" x14ac:dyDescent="0.35">
      <c r="B182" s="3"/>
      <c r="C182" s="3"/>
      <c r="D182" s="3"/>
      <c r="E182" s="3"/>
      <c r="F182" s="3"/>
    </row>
    <row r="183" spans="2:6" ht="15.5" x14ac:dyDescent="0.35">
      <c r="B183" s="3"/>
      <c r="C183" s="3"/>
      <c r="D183" s="3"/>
      <c r="E183" s="3"/>
      <c r="F183" s="3"/>
    </row>
    <row r="184" spans="2:6" ht="15.5" x14ac:dyDescent="0.35">
      <c r="B184" s="3"/>
      <c r="C184" s="3"/>
      <c r="D184" s="3"/>
      <c r="E184" s="3"/>
      <c r="F184" s="3"/>
    </row>
    <row r="185" spans="2:6" ht="15.5" x14ac:dyDescent="0.35">
      <c r="B185" s="3"/>
      <c r="C185" s="3"/>
      <c r="D185" s="3"/>
      <c r="E185" s="3"/>
      <c r="F185" s="3"/>
    </row>
    <row r="186" spans="2:6" ht="15.5" x14ac:dyDescent="0.35">
      <c r="B186" s="3"/>
      <c r="C186" s="3"/>
      <c r="D186" s="3"/>
      <c r="E186" s="3"/>
      <c r="F186" s="3"/>
    </row>
    <row r="187" spans="2:6" ht="15.5" x14ac:dyDescent="0.35">
      <c r="B187" s="3"/>
      <c r="C187" s="3"/>
      <c r="D187" s="3"/>
      <c r="E187" s="3"/>
      <c r="F187" s="3"/>
    </row>
    <row r="188" spans="2:6" ht="15.5" x14ac:dyDescent="0.35">
      <c r="B188" s="3"/>
      <c r="C188" s="3"/>
      <c r="D188" s="3"/>
      <c r="E188" s="3"/>
      <c r="F188" s="3"/>
    </row>
    <row r="189" spans="2:6" ht="15.5" x14ac:dyDescent="0.35">
      <c r="B189" s="3"/>
      <c r="C189" s="3"/>
      <c r="D189" s="3"/>
      <c r="E189" s="3"/>
      <c r="F189" s="3"/>
    </row>
    <row r="190" spans="2:6" ht="15.5" x14ac:dyDescent="0.35">
      <c r="B190" s="3"/>
      <c r="C190" s="3"/>
      <c r="D190" s="3"/>
      <c r="E190" s="3"/>
      <c r="F190" s="3"/>
    </row>
    <row r="191" spans="2:6" ht="15.5" x14ac:dyDescent="0.35">
      <c r="B191" s="3"/>
      <c r="C191" s="3"/>
      <c r="D191" s="3"/>
      <c r="E191" s="3"/>
      <c r="F191" s="3"/>
    </row>
    <row r="192" spans="2:6" ht="15.5" x14ac:dyDescent="0.35">
      <c r="B192" s="3"/>
      <c r="C192" s="3"/>
      <c r="D192" s="3"/>
      <c r="E192" s="3"/>
      <c r="F192" s="3"/>
    </row>
    <row r="193" spans="2:6" ht="15.5" x14ac:dyDescent="0.35">
      <c r="B193" s="3"/>
      <c r="C193" s="3"/>
      <c r="D193" s="3"/>
      <c r="E193" s="3"/>
      <c r="F193" s="3"/>
    </row>
    <row r="194" spans="2:6" ht="15.5" x14ac:dyDescent="0.35">
      <c r="B194" s="3"/>
      <c r="C194" s="3"/>
      <c r="D194" s="3"/>
      <c r="E194" s="3"/>
      <c r="F194" s="3"/>
    </row>
    <row r="195" spans="2:6" ht="15.5" x14ac:dyDescent="0.35">
      <c r="B195" s="3"/>
      <c r="C195" s="3"/>
      <c r="D195" s="3"/>
      <c r="E195" s="3"/>
      <c r="F195" s="3"/>
    </row>
    <row r="196" spans="2:6" ht="15.5" x14ac:dyDescent="0.35">
      <c r="B196" s="3"/>
      <c r="C196" s="3"/>
      <c r="D196" s="3"/>
      <c r="E196" s="3"/>
      <c r="F196" s="3"/>
    </row>
    <row r="197" spans="2:6" ht="15.5" x14ac:dyDescent="0.35">
      <c r="B197" s="3"/>
      <c r="C197" s="3"/>
      <c r="D197" s="3"/>
      <c r="E197" s="3"/>
      <c r="F197" s="3"/>
    </row>
    <row r="198" spans="2:6" ht="15.5" x14ac:dyDescent="0.35">
      <c r="B198" s="3"/>
      <c r="C198" s="3"/>
      <c r="D198" s="3"/>
      <c r="E198" s="3"/>
      <c r="F198" s="3"/>
    </row>
    <row r="199" spans="2:6" ht="15.5" x14ac:dyDescent="0.35">
      <c r="B199" s="3"/>
      <c r="C199" s="3"/>
      <c r="D199" s="3"/>
      <c r="E199" s="3"/>
      <c r="F199" s="3"/>
    </row>
    <row r="200" spans="2:6" ht="15.5" x14ac:dyDescent="0.35">
      <c r="B200" s="3"/>
      <c r="C200" s="3"/>
      <c r="D200" s="3"/>
      <c r="E200" s="3"/>
      <c r="F200" s="3"/>
    </row>
    <row r="201" spans="2:6" ht="15.5" x14ac:dyDescent="0.35">
      <c r="B201" s="3"/>
      <c r="C201" s="3"/>
      <c r="D201" s="3"/>
      <c r="E201" s="3"/>
      <c r="F201" s="3"/>
    </row>
    <row r="202" spans="2:6" ht="15.5" x14ac:dyDescent="0.35">
      <c r="B202" s="3"/>
      <c r="C202" s="3"/>
      <c r="D202" s="3"/>
      <c r="E202" s="3"/>
      <c r="F202" s="3"/>
    </row>
    <row r="203" spans="2:6" ht="15.5" x14ac:dyDescent="0.35">
      <c r="B203" s="3"/>
      <c r="C203" s="3"/>
      <c r="D203" s="3"/>
      <c r="E203" s="3"/>
      <c r="F203" s="3"/>
    </row>
    <row r="204" spans="2:6" ht="15.5" x14ac:dyDescent="0.35">
      <c r="B204" s="3"/>
      <c r="C204" s="3"/>
      <c r="D204" s="3"/>
      <c r="E204" s="3"/>
      <c r="F204" s="3"/>
    </row>
    <row r="205" spans="2:6" ht="15.5" x14ac:dyDescent="0.35">
      <c r="B205" s="3"/>
      <c r="C205" s="3"/>
      <c r="D205" s="3"/>
      <c r="E205" s="3"/>
      <c r="F205" s="3"/>
    </row>
    <row r="206" spans="2:6" ht="15.5" x14ac:dyDescent="0.35">
      <c r="B206" s="3"/>
      <c r="C206" s="3"/>
      <c r="D206" s="3"/>
      <c r="E206" s="3"/>
      <c r="F206" s="3"/>
    </row>
    <row r="207" spans="2:6" ht="15.5" x14ac:dyDescent="0.35">
      <c r="B207" s="3"/>
      <c r="C207" s="3"/>
      <c r="D207" s="3"/>
      <c r="E207" s="3"/>
      <c r="F207" s="3"/>
    </row>
    <row r="208" spans="2:6" ht="15.5" x14ac:dyDescent="0.35">
      <c r="B208" s="3"/>
      <c r="C208" s="3"/>
      <c r="D208" s="3"/>
      <c r="E208" s="3"/>
      <c r="F208" s="3"/>
    </row>
    <row r="209" spans="2:6" ht="15.5" x14ac:dyDescent="0.35">
      <c r="B209" s="3"/>
      <c r="C209" s="3"/>
      <c r="D209" s="3"/>
      <c r="E209" s="3"/>
      <c r="F209" s="3"/>
    </row>
    <row r="210" spans="2:6" ht="15.5" x14ac:dyDescent="0.35">
      <c r="B210" s="3"/>
      <c r="C210" s="3"/>
      <c r="D210" s="3"/>
      <c r="E210" s="3"/>
      <c r="F210" s="3"/>
    </row>
    <row r="211" spans="2:6" ht="15.5" x14ac:dyDescent="0.35">
      <c r="B211" s="3"/>
      <c r="C211" s="3"/>
      <c r="D211" s="3"/>
      <c r="E211" s="3"/>
      <c r="F211" s="3"/>
    </row>
    <row r="212" spans="2:6" ht="15.5" x14ac:dyDescent="0.35">
      <c r="B212" s="3"/>
      <c r="C212" s="3"/>
      <c r="D212" s="3"/>
      <c r="E212" s="3"/>
      <c r="F212" s="3"/>
    </row>
    <row r="213" spans="2:6" ht="15.5" x14ac:dyDescent="0.35">
      <c r="B213" s="3"/>
      <c r="C213" s="3"/>
      <c r="D213" s="3"/>
      <c r="E213" s="3"/>
      <c r="F213" s="3"/>
    </row>
    <row r="214" spans="2:6" ht="15.5" x14ac:dyDescent="0.35">
      <c r="B214" s="3"/>
      <c r="C214" s="3"/>
      <c r="D214" s="3"/>
      <c r="E214" s="3"/>
      <c r="F214" s="3"/>
    </row>
    <row r="215" spans="2:6" ht="15.5" x14ac:dyDescent="0.35">
      <c r="B215" s="3"/>
      <c r="C215" s="3"/>
      <c r="D215" s="3"/>
      <c r="E215" s="3"/>
      <c r="F215" s="3"/>
    </row>
    <row r="216" spans="2:6" ht="15.5" x14ac:dyDescent="0.35">
      <c r="B216" s="3"/>
      <c r="C216" s="3"/>
      <c r="D216" s="3"/>
      <c r="E216" s="3"/>
      <c r="F216" s="3"/>
    </row>
    <row r="217" spans="2:6" ht="15.5" x14ac:dyDescent="0.35">
      <c r="B217" s="3"/>
      <c r="C217" s="3"/>
      <c r="D217" s="3"/>
      <c r="E217" s="3"/>
      <c r="F217" s="3"/>
    </row>
    <row r="218" spans="2:6" ht="15.5" x14ac:dyDescent="0.35">
      <c r="B218" s="3"/>
      <c r="C218" s="3"/>
      <c r="D218" s="3"/>
      <c r="E218" s="3"/>
      <c r="F218" s="3"/>
    </row>
    <row r="219" spans="2:6" ht="15.5" x14ac:dyDescent="0.35">
      <c r="B219" s="3"/>
      <c r="C219" s="3"/>
      <c r="D219" s="3"/>
      <c r="E219" s="3"/>
      <c r="F219" s="3"/>
    </row>
    <row r="220" spans="2:6" ht="15.5" x14ac:dyDescent="0.35">
      <c r="B220" s="3"/>
      <c r="C220" s="3"/>
      <c r="D220" s="3"/>
      <c r="E220" s="3"/>
      <c r="F220" s="3"/>
    </row>
    <row r="221" spans="2:6" ht="15.5" x14ac:dyDescent="0.35">
      <c r="B221" s="3"/>
      <c r="C221" s="3"/>
      <c r="D221" s="3"/>
      <c r="E221" s="3"/>
      <c r="F221" s="3"/>
    </row>
    <row r="222" spans="2:6" ht="15.5" x14ac:dyDescent="0.35">
      <c r="B222" s="3"/>
      <c r="C222" s="3"/>
      <c r="D222" s="3"/>
      <c r="E222" s="3"/>
      <c r="F222" s="3"/>
    </row>
    <row r="223" spans="2:6" ht="15.5" x14ac:dyDescent="0.35">
      <c r="B223" s="3"/>
      <c r="C223" s="3"/>
      <c r="D223" s="3"/>
      <c r="E223" s="3"/>
      <c r="F223" s="3"/>
    </row>
    <row r="224" spans="2:6" ht="15.5" x14ac:dyDescent="0.35">
      <c r="B224" s="3"/>
      <c r="C224" s="3"/>
      <c r="D224" s="3"/>
      <c r="E224" s="3"/>
      <c r="F224" s="3"/>
    </row>
    <row r="225" spans="2:6" ht="15.5" x14ac:dyDescent="0.35">
      <c r="B225" s="3"/>
      <c r="C225" s="3"/>
      <c r="D225" s="3"/>
      <c r="E225" s="3"/>
      <c r="F225" s="3"/>
    </row>
    <row r="226" spans="2:6" ht="15.5" x14ac:dyDescent="0.35">
      <c r="B226" s="3"/>
      <c r="C226" s="3"/>
      <c r="D226" s="3"/>
      <c r="E226" s="3"/>
      <c r="F226" s="3"/>
    </row>
    <row r="227" spans="2:6" ht="15.5" x14ac:dyDescent="0.35">
      <c r="B227" s="3"/>
      <c r="C227" s="3"/>
      <c r="D227" s="3"/>
      <c r="E227" s="3"/>
      <c r="F227" s="3"/>
    </row>
    <row r="228" spans="2:6" ht="15.5" x14ac:dyDescent="0.35">
      <c r="B228" s="3"/>
      <c r="C228" s="3"/>
      <c r="D228" s="3"/>
      <c r="E228" s="3"/>
      <c r="F228" s="3"/>
    </row>
    <row r="229" spans="2:6" ht="15.5" x14ac:dyDescent="0.35">
      <c r="B229" s="3"/>
      <c r="C229" s="3"/>
      <c r="D229" s="3"/>
      <c r="E229" s="3"/>
      <c r="F229" s="3"/>
    </row>
    <row r="230" spans="2:6" ht="15.5" x14ac:dyDescent="0.35">
      <c r="B230" s="3"/>
      <c r="C230" s="3"/>
      <c r="D230" s="3"/>
      <c r="E230" s="3"/>
      <c r="F230" s="3"/>
    </row>
    <row r="231" spans="2:6" ht="15.5" x14ac:dyDescent="0.35">
      <c r="B231" s="3"/>
      <c r="C231" s="3"/>
      <c r="D231" s="3"/>
      <c r="E231" s="3"/>
      <c r="F231" s="3"/>
    </row>
    <row r="232" spans="2:6" ht="15.5" x14ac:dyDescent="0.35">
      <c r="B232" s="3"/>
      <c r="C232" s="3"/>
      <c r="D232" s="3"/>
      <c r="E232" s="3"/>
      <c r="F232" s="3"/>
    </row>
    <row r="233" spans="2:6" ht="15.5" x14ac:dyDescent="0.35">
      <c r="B233" s="3"/>
      <c r="C233" s="3"/>
      <c r="D233" s="3"/>
      <c r="E233" s="3"/>
      <c r="F233" s="3"/>
    </row>
    <row r="234" spans="2:6" ht="15.5" x14ac:dyDescent="0.35">
      <c r="B234" s="3"/>
      <c r="C234" s="3"/>
      <c r="D234" s="3"/>
      <c r="E234" s="3"/>
      <c r="F234" s="3"/>
    </row>
    <row r="235" spans="2:6" ht="15.5" x14ac:dyDescent="0.35">
      <c r="B235" s="3"/>
      <c r="C235" s="3"/>
      <c r="D235" s="3"/>
      <c r="E235" s="3"/>
      <c r="F235" s="3"/>
    </row>
    <row r="236" spans="2:6" ht="15.5" x14ac:dyDescent="0.35">
      <c r="B236" s="3"/>
      <c r="C236" s="3"/>
      <c r="D236" s="3"/>
      <c r="E236" s="3"/>
      <c r="F236" s="3"/>
    </row>
    <row r="237" spans="2:6" ht="15.5" x14ac:dyDescent="0.35">
      <c r="B237" s="3"/>
      <c r="C237" s="3"/>
      <c r="D237" s="3"/>
      <c r="E237" s="3"/>
      <c r="F237" s="3"/>
    </row>
    <row r="238" spans="2:6" ht="15.5" x14ac:dyDescent="0.35">
      <c r="B238" s="3"/>
      <c r="C238" s="3"/>
      <c r="D238" s="3"/>
      <c r="E238" s="3"/>
      <c r="F238" s="3"/>
    </row>
    <row r="239" spans="2:6" ht="15.5" x14ac:dyDescent="0.35">
      <c r="B239" s="3"/>
      <c r="C239" s="3"/>
      <c r="D239" s="3"/>
      <c r="E239" s="3"/>
      <c r="F239" s="3"/>
    </row>
    <row r="240" spans="2:6" ht="15.5" x14ac:dyDescent="0.35">
      <c r="B240" s="3"/>
      <c r="C240" s="3"/>
      <c r="D240" s="3"/>
      <c r="E240" s="3"/>
      <c r="F240" s="3"/>
    </row>
    <row r="241" spans="2:6" ht="15.5" x14ac:dyDescent="0.35">
      <c r="B241" s="3"/>
      <c r="C241" s="3"/>
      <c r="D241" s="3"/>
      <c r="E241" s="3"/>
      <c r="F241" s="3"/>
    </row>
    <row r="242" spans="2:6" ht="15.5" x14ac:dyDescent="0.35">
      <c r="B242" s="3"/>
      <c r="C242" s="3"/>
      <c r="D242" s="3"/>
      <c r="E242" s="3"/>
      <c r="F242" s="3"/>
    </row>
    <row r="243" spans="2:6" ht="15.5" x14ac:dyDescent="0.35">
      <c r="B243" s="3"/>
      <c r="C243" s="3"/>
      <c r="D243" s="3"/>
      <c r="E243" s="3"/>
      <c r="F243" s="3"/>
    </row>
    <row r="244" spans="2:6" ht="15.5" x14ac:dyDescent="0.35">
      <c r="B244" s="3"/>
      <c r="C244" s="3"/>
      <c r="D244" s="3"/>
      <c r="E244" s="3"/>
      <c r="F244" s="3"/>
    </row>
    <row r="245" spans="2:6" ht="15.5" x14ac:dyDescent="0.35">
      <c r="B245" s="3"/>
      <c r="C245" s="3"/>
      <c r="D245" s="3"/>
      <c r="E245" s="3"/>
      <c r="F245" s="3"/>
    </row>
    <row r="246" spans="2:6" ht="15.5" x14ac:dyDescent="0.35">
      <c r="B246" s="3"/>
      <c r="C246" s="3"/>
      <c r="D246" s="3"/>
      <c r="E246" s="3"/>
      <c r="F246" s="3"/>
    </row>
    <row r="247" spans="2:6" ht="15.5" x14ac:dyDescent="0.35">
      <c r="B247" s="3"/>
      <c r="C247" s="3"/>
      <c r="D247" s="3"/>
      <c r="E247" s="3"/>
      <c r="F247" s="3"/>
    </row>
    <row r="248" spans="2:6" ht="15.5" x14ac:dyDescent="0.35">
      <c r="B248" s="3"/>
      <c r="C248" s="3"/>
      <c r="D248" s="3"/>
      <c r="E248" s="3"/>
      <c r="F248" s="3"/>
    </row>
    <row r="249" spans="2:6" ht="15.5" x14ac:dyDescent="0.35">
      <c r="B249" s="3"/>
      <c r="C249" s="3"/>
      <c r="D249" s="3"/>
      <c r="E249" s="3"/>
      <c r="F249" s="3"/>
    </row>
    <row r="250" spans="2:6" ht="15.5" x14ac:dyDescent="0.35">
      <c r="B250" s="3"/>
      <c r="C250" s="3"/>
      <c r="D250" s="3"/>
      <c r="E250" s="3"/>
      <c r="F250" s="3"/>
    </row>
    <row r="251" spans="2:6" ht="15.5" x14ac:dyDescent="0.35">
      <c r="B251" s="3"/>
      <c r="C251" s="3"/>
      <c r="D251" s="3"/>
      <c r="E251" s="3"/>
      <c r="F251" s="3"/>
    </row>
    <row r="252" spans="2:6" ht="15.5" x14ac:dyDescent="0.35">
      <c r="B252" s="3"/>
      <c r="C252" s="3"/>
      <c r="D252" s="3"/>
      <c r="E252" s="3"/>
      <c r="F252" s="3"/>
    </row>
    <row r="253" spans="2:6" ht="15.5" x14ac:dyDescent="0.35">
      <c r="B253" s="3"/>
      <c r="C253" s="3"/>
      <c r="D253" s="3"/>
      <c r="E253" s="3"/>
      <c r="F253" s="3"/>
    </row>
    <row r="254" spans="2:6" ht="15.5" x14ac:dyDescent="0.35">
      <c r="B254" s="3"/>
      <c r="C254" s="3"/>
      <c r="D254" s="3"/>
      <c r="E254" s="3"/>
      <c r="F254" s="3"/>
    </row>
    <row r="255" spans="2:6" ht="15.5" x14ac:dyDescent="0.35">
      <c r="B255" s="3"/>
      <c r="C255" s="3"/>
      <c r="D255" s="3"/>
      <c r="E255" s="3"/>
      <c r="F255" s="3"/>
    </row>
    <row r="256" spans="2:6" ht="15.5" x14ac:dyDescent="0.35">
      <c r="B256" s="3"/>
      <c r="C256" s="3"/>
      <c r="D256" s="3"/>
      <c r="E256" s="3"/>
      <c r="F256" s="3"/>
    </row>
    <row r="257" spans="2:6" ht="15.5" x14ac:dyDescent="0.35">
      <c r="B257" s="3"/>
      <c r="C257" s="3"/>
      <c r="D257" s="3"/>
      <c r="E257" s="3"/>
      <c r="F257" s="3"/>
    </row>
    <row r="258" spans="2:6" ht="15.5" x14ac:dyDescent="0.35">
      <c r="B258" s="3"/>
      <c r="C258" s="3"/>
      <c r="D258" s="3"/>
      <c r="E258" s="3"/>
      <c r="F258" s="3"/>
    </row>
    <row r="259" spans="2:6" ht="15.5" x14ac:dyDescent="0.35">
      <c r="B259" s="3"/>
      <c r="C259" s="3"/>
      <c r="D259" s="3"/>
      <c r="E259" s="3"/>
      <c r="F259" s="3"/>
    </row>
    <row r="260" spans="2:6" ht="15.5" x14ac:dyDescent="0.35">
      <c r="B260" s="3"/>
      <c r="C260" s="3"/>
      <c r="D260" s="3"/>
      <c r="E260" s="3"/>
      <c r="F260" s="3"/>
    </row>
    <row r="261" spans="2:6" ht="15.5" x14ac:dyDescent="0.35">
      <c r="B261" s="3"/>
      <c r="C261" s="3"/>
      <c r="D261" s="3"/>
      <c r="E261" s="3"/>
      <c r="F261" s="3"/>
    </row>
    <row r="262" spans="2:6" ht="15.5" x14ac:dyDescent="0.35">
      <c r="B262" s="3"/>
      <c r="C262" s="3"/>
      <c r="D262" s="3"/>
      <c r="E262" s="3"/>
      <c r="F262" s="3"/>
    </row>
    <row r="263" spans="2:6" ht="15.5" x14ac:dyDescent="0.35">
      <c r="B263" s="3"/>
      <c r="C263" s="3"/>
      <c r="D263" s="3"/>
      <c r="E263" s="3"/>
      <c r="F263" s="3"/>
    </row>
    <row r="264" spans="2:6" ht="15.5" x14ac:dyDescent="0.35">
      <c r="B264" s="3"/>
      <c r="C264" s="3"/>
      <c r="D264" s="3"/>
      <c r="E264" s="3"/>
      <c r="F264" s="3"/>
    </row>
    <row r="265" spans="2:6" ht="15.5" x14ac:dyDescent="0.35">
      <c r="B265" s="3"/>
      <c r="C265" s="3"/>
      <c r="D265" s="3"/>
      <c r="E265" s="3"/>
      <c r="F265" s="3"/>
    </row>
    <row r="266" spans="2:6" ht="15.5" x14ac:dyDescent="0.35">
      <c r="B266" s="3"/>
      <c r="C266" s="3"/>
      <c r="D266" s="3"/>
      <c r="E266" s="3"/>
      <c r="F266" s="3"/>
    </row>
    <row r="267" spans="2:6" ht="15.5" x14ac:dyDescent="0.35">
      <c r="B267" s="3"/>
      <c r="C267" s="3"/>
      <c r="D267" s="3"/>
      <c r="E267" s="3"/>
      <c r="F267" s="3"/>
    </row>
    <row r="268" spans="2:6" ht="15.5" x14ac:dyDescent="0.35">
      <c r="B268" s="3"/>
      <c r="C268" s="3"/>
      <c r="D268" s="3"/>
      <c r="E268" s="3"/>
      <c r="F268" s="3"/>
    </row>
    <row r="269" spans="2:6" ht="15.5" x14ac:dyDescent="0.35">
      <c r="B269" s="3"/>
      <c r="C269" s="3"/>
      <c r="D269" s="3"/>
      <c r="E269" s="3"/>
      <c r="F269" s="3"/>
    </row>
    <row r="270" spans="2:6" ht="15.5" x14ac:dyDescent="0.35">
      <c r="B270" s="3"/>
      <c r="C270" s="3"/>
      <c r="D270" s="3"/>
      <c r="E270" s="3"/>
      <c r="F270" s="3"/>
    </row>
    <row r="271" spans="2:6" ht="15.5" x14ac:dyDescent="0.35">
      <c r="B271" s="3"/>
      <c r="C271" s="3"/>
      <c r="D271" s="3"/>
      <c r="E271" s="3"/>
      <c r="F271" s="3"/>
    </row>
    <row r="272" spans="2:6" ht="15.5" x14ac:dyDescent="0.35">
      <c r="B272" s="3"/>
      <c r="C272" s="3"/>
      <c r="D272" s="3"/>
      <c r="E272" s="3"/>
      <c r="F272" s="3"/>
    </row>
    <row r="273" spans="2:6" ht="15.5" x14ac:dyDescent="0.35">
      <c r="B273" s="3"/>
      <c r="C273" s="3"/>
      <c r="D273" s="3"/>
      <c r="E273" s="3"/>
      <c r="F273" s="3"/>
    </row>
    <row r="274" spans="2:6" ht="15.5" x14ac:dyDescent="0.35">
      <c r="B274" s="3"/>
      <c r="C274" s="3"/>
      <c r="D274" s="3"/>
      <c r="E274" s="3"/>
      <c r="F274" s="3"/>
    </row>
    <row r="275" spans="2:6" ht="15.5" x14ac:dyDescent="0.35">
      <c r="B275" s="3"/>
      <c r="C275" s="3"/>
      <c r="D275" s="3"/>
      <c r="E275" s="3"/>
      <c r="F275" s="3"/>
    </row>
    <row r="276" spans="2:6" ht="15.5" x14ac:dyDescent="0.35">
      <c r="B276" s="3"/>
      <c r="C276" s="3"/>
      <c r="D276" s="3"/>
      <c r="E276" s="3"/>
      <c r="F276" s="3"/>
    </row>
    <row r="277" spans="2:6" ht="15.5" x14ac:dyDescent="0.35">
      <c r="B277" s="3"/>
      <c r="C277" s="3"/>
      <c r="D277" s="3"/>
      <c r="E277" s="3"/>
      <c r="F277" s="3"/>
    </row>
  </sheetData>
  <mergeCells count="19">
    <mergeCell ref="G1:Z1"/>
    <mergeCell ref="G2:K2"/>
    <mergeCell ref="L2:P2"/>
    <mergeCell ref="Q2:U2"/>
    <mergeCell ref="V2:Z2"/>
    <mergeCell ref="E24:E25"/>
    <mergeCell ref="E26:E27"/>
    <mergeCell ref="E4:E7"/>
    <mergeCell ref="E8:E10"/>
    <mergeCell ref="E11:E14"/>
    <mergeCell ref="E15:E18"/>
    <mergeCell ref="E19:E23"/>
    <mergeCell ref="F24:F25"/>
    <mergeCell ref="F26:F27"/>
    <mergeCell ref="F4:F7"/>
    <mergeCell ref="F8:F10"/>
    <mergeCell ref="F11:F14"/>
    <mergeCell ref="F15:F18"/>
    <mergeCell ref="F19:F23"/>
  </mergeCells>
  <conditionalFormatting sqref="E4:K4 E8:K8 G5:K7 E11:K11 G9:K10 E15:K15 G12:K14 E19:K19 G16:K18 E24:K24 G20:K23 E26:K26 G25:K25 E28:K28 B4:D28 G27:K27">
    <cfRule type="expression" dxfId="2" priority="1">
      <formula>$J4&gt;299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6035-A663-EE41-89E1-70C5AD93E5D1}">
  <dimension ref="A1:Z262"/>
  <sheetViews>
    <sheetView zoomScale="174" zoomScaleNormal="174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V2" sqref="V2:Z2"/>
    </sheetView>
  </sheetViews>
  <sheetFormatPr defaultColWidth="10.81640625" defaultRowHeight="14.5" x14ac:dyDescent="0.35"/>
  <cols>
    <col min="1" max="1" width="6" style="137" customWidth="1"/>
    <col min="2" max="2" width="20.81640625" style="1" customWidth="1"/>
    <col min="3" max="3" width="32" style="1" customWidth="1"/>
    <col min="4" max="6" width="10.6328125" style="227" customWidth="1"/>
    <col min="7" max="7" width="10.81640625" style="78"/>
    <col min="8" max="10" width="10.81640625" style="79"/>
    <col min="11" max="11" width="10.81640625" style="80"/>
    <col min="12" max="12" width="10.81640625" style="78"/>
    <col min="13" max="15" width="10.81640625" style="79"/>
    <col min="16" max="16" width="10.81640625" style="80"/>
    <col min="17" max="17" width="10.81640625" style="78"/>
    <col min="18" max="20" width="10.81640625" style="79"/>
    <col min="21" max="21" width="10.81640625" style="80"/>
    <col min="22" max="22" width="10.81640625" style="78"/>
    <col min="23" max="25" width="10.81640625" style="79"/>
    <col min="26" max="26" width="10.81640625" style="80"/>
  </cols>
  <sheetData>
    <row r="1" spans="1:26" ht="16" thickBot="1" x14ac:dyDescent="0.4">
      <c r="G1" s="292" t="s">
        <v>258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4"/>
    </row>
    <row r="2" spans="1:26" x14ac:dyDescent="0.35">
      <c r="G2" s="295" t="s">
        <v>76</v>
      </c>
      <c r="H2" s="296"/>
      <c r="I2" s="296"/>
      <c r="J2" s="296"/>
      <c r="K2" s="297"/>
      <c r="L2" s="298" t="s">
        <v>77</v>
      </c>
      <c r="M2" s="299"/>
      <c r="N2" s="299"/>
      <c r="O2" s="299"/>
      <c r="P2" s="300"/>
      <c r="Q2" s="322" t="s">
        <v>78</v>
      </c>
      <c r="R2" s="302"/>
      <c r="S2" s="302"/>
      <c r="T2" s="302"/>
      <c r="U2" s="323"/>
      <c r="V2" s="324" t="s">
        <v>336</v>
      </c>
      <c r="W2" s="305"/>
      <c r="X2" s="305"/>
      <c r="Y2" s="305"/>
      <c r="Z2" s="325"/>
    </row>
    <row r="3" spans="1:26" ht="43.5" x14ac:dyDescent="0.35">
      <c r="A3" s="138" t="s">
        <v>221</v>
      </c>
      <c r="B3" s="2" t="s">
        <v>0</v>
      </c>
      <c r="C3" s="7" t="s">
        <v>17</v>
      </c>
      <c r="D3" s="228" t="s">
        <v>319</v>
      </c>
      <c r="E3" s="236" t="s">
        <v>332</v>
      </c>
      <c r="F3" s="236" t="s">
        <v>333</v>
      </c>
      <c r="G3" s="27" t="s">
        <v>13</v>
      </c>
      <c r="H3" s="27" t="s">
        <v>14</v>
      </c>
      <c r="I3" s="27" t="s">
        <v>15</v>
      </c>
      <c r="J3" s="27" t="s">
        <v>16</v>
      </c>
      <c r="K3" s="28" t="s">
        <v>334</v>
      </c>
      <c r="L3" s="26" t="s">
        <v>13</v>
      </c>
      <c r="M3" s="27" t="s">
        <v>14</v>
      </c>
      <c r="N3" s="27" t="s">
        <v>15</v>
      </c>
      <c r="O3" s="27" t="s">
        <v>16</v>
      </c>
      <c r="P3" s="28" t="s">
        <v>334</v>
      </c>
      <c r="Q3" s="26" t="s">
        <v>13</v>
      </c>
      <c r="R3" s="27" t="s">
        <v>14</v>
      </c>
      <c r="S3" s="27" t="s">
        <v>15</v>
      </c>
      <c r="T3" s="27" t="s">
        <v>16</v>
      </c>
      <c r="U3" s="28" t="s">
        <v>334</v>
      </c>
      <c r="V3" s="26" t="s">
        <v>13</v>
      </c>
      <c r="W3" s="27" t="s">
        <v>14</v>
      </c>
      <c r="X3" s="27" t="s">
        <v>15</v>
      </c>
      <c r="Y3" s="27" t="s">
        <v>16</v>
      </c>
      <c r="Z3" s="28" t="s">
        <v>334</v>
      </c>
    </row>
    <row r="4" spans="1:26" s="130" customFormat="1" ht="15.5" x14ac:dyDescent="0.35">
      <c r="A4" s="143" t="s">
        <v>256</v>
      </c>
      <c r="B4" s="5" t="s">
        <v>5</v>
      </c>
      <c r="C4" s="226" t="s">
        <v>330</v>
      </c>
      <c r="D4" s="229">
        <f>AVERAGE(J4,O4,T4,Y4)</f>
        <v>41</v>
      </c>
      <c r="E4" s="331">
        <f>MAX(D4:D6)</f>
        <v>240</v>
      </c>
      <c r="F4" s="331">
        <f>1500000/E4</f>
        <v>6250</v>
      </c>
      <c r="G4" s="56">
        <v>4087485</v>
      </c>
      <c r="H4" s="55">
        <v>43662</v>
      </c>
      <c r="I4" s="55">
        <v>43713</v>
      </c>
      <c r="J4" s="56">
        <v>73</v>
      </c>
      <c r="K4" s="57">
        <v>545</v>
      </c>
      <c r="L4" s="54">
        <v>4091275</v>
      </c>
      <c r="M4" s="129">
        <v>43770</v>
      </c>
      <c r="N4" s="55">
        <v>43811</v>
      </c>
      <c r="O4" s="56">
        <v>35</v>
      </c>
      <c r="P4" s="57"/>
      <c r="Q4" s="54">
        <v>4093117</v>
      </c>
      <c r="R4" s="55">
        <v>43852</v>
      </c>
      <c r="S4" s="55">
        <v>43894</v>
      </c>
      <c r="T4" s="56">
        <v>15</v>
      </c>
      <c r="U4" s="57"/>
      <c r="V4" s="54"/>
      <c r="W4" s="56"/>
      <c r="X4" s="56"/>
      <c r="Y4" s="56"/>
      <c r="Z4" s="57"/>
    </row>
    <row r="5" spans="1:26" s="130" customFormat="1" ht="15.5" x14ac:dyDescent="0.35">
      <c r="A5" s="143"/>
      <c r="B5" s="5" t="s">
        <v>6</v>
      </c>
      <c r="C5" s="226" t="s">
        <v>331</v>
      </c>
      <c r="D5" s="229">
        <f t="shared" ref="D5:D13" si="0">AVERAGE(J5,O5,T5,Y5)</f>
        <v>240</v>
      </c>
      <c r="E5" s="331"/>
      <c r="F5" s="331"/>
      <c r="G5" s="56">
        <v>4087467</v>
      </c>
      <c r="H5" s="55">
        <v>43662</v>
      </c>
      <c r="I5" s="55">
        <v>43713</v>
      </c>
      <c r="J5" s="56">
        <v>470</v>
      </c>
      <c r="K5" s="57"/>
      <c r="L5" s="54">
        <v>4091285</v>
      </c>
      <c r="M5" s="129">
        <v>43770</v>
      </c>
      <c r="N5" s="55">
        <v>43811</v>
      </c>
      <c r="O5" s="56">
        <v>130</v>
      </c>
      <c r="P5" s="57"/>
      <c r="Q5" s="54">
        <v>4093177</v>
      </c>
      <c r="R5" s="55">
        <v>43852</v>
      </c>
      <c r="S5" s="55">
        <v>43894</v>
      </c>
      <c r="T5" s="56">
        <v>120</v>
      </c>
      <c r="U5" s="57"/>
      <c r="V5" s="54"/>
      <c r="W5" s="56"/>
      <c r="X5" s="56"/>
      <c r="Y5" s="56"/>
      <c r="Z5" s="57"/>
    </row>
    <row r="6" spans="1:26" s="130" customFormat="1" ht="15.5" x14ac:dyDescent="0.35">
      <c r="A6" s="143"/>
      <c r="B6" s="5" t="s">
        <v>7</v>
      </c>
      <c r="C6" s="18" t="s">
        <v>42</v>
      </c>
      <c r="D6" s="229">
        <f t="shared" si="0"/>
        <v>214.5</v>
      </c>
      <c r="E6" s="331"/>
      <c r="F6" s="331"/>
      <c r="G6" s="56">
        <v>4087427</v>
      </c>
      <c r="H6" s="55">
        <v>43662</v>
      </c>
      <c r="I6" s="55">
        <v>43713</v>
      </c>
      <c r="J6" s="56">
        <v>350</v>
      </c>
      <c r="K6" s="57"/>
      <c r="L6" s="54">
        <v>4091254</v>
      </c>
      <c r="M6" s="129">
        <v>43770</v>
      </c>
      <c r="N6" s="55">
        <v>43811</v>
      </c>
      <c r="O6" s="56">
        <v>79</v>
      </c>
      <c r="P6" s="57"/>
      <c r="Q6" s="54">
        <v>4093118</v>
      </c>
      <c r="R6" s="55">
        <v>43852</v>
      </c>
      <c r="S6" s="56"/>
      <c r="T6" s="56"/>
      <c r="U6" s="57"/>
      <c r="V6" s="54"/>
      <c r="W6" s="56"/>
      <c r="X6" s="56"/>
      <c r="Y6" s="56"/>
      <c r="Z6" s="57"/>
    </row>
    <row r="7" spans="1:26" s="132" customFormat="1" ht="15.5" x14ac:dyDescent="0.35">
      <c r="A7" s="144" t="s">
        <v>256</v>
      </c>
      <c r="B7" s="12" t="s">
        <v>8</v>
      </c>
      <c r="C7" s="19" t="s">
        <v>43</v>
      </c>
      <c r="D7" s="230">
        <f t="shared" si="0"/>
        <v>3670</v>
      </c>
      <c r="E7" s="332">
        <f>MAX(D7:D9)</f>
        <v>5373.333333333333</v>
      </c>
      <c r="F7" s="332">
        <f>1500000/E7</f>
        <v>279.15632754342431</v>
      </c>
      <c r="G7" s="60">
        <v>4087477</v>
      </c>
      <c r="H7" s="59">
        <v>43662</v>
      </c>
      <c r="I7" s="59">
        <v>43713</v>
      </c>
      <c r="J7" s="60">
        <v>9300</v>
      </c>
      <c r="K7" s="61">
        <v>18</v>
      </c>
      <c r="L7" s="58">
        <v>4091252</v>
      </c>
      <c r="M7" s="131">
        <v>43770</v>
      </c>
      <c r="N7" s="59">
        <v>43811</v>
      </c>
      <c r="O7" s="60">
        <v>950</v>
      </c>
      <c r="P7" s="61">
        <v>214</v>
      </c>
      <c r="Q7" s="58">
        <v>4093135</v>
      </c>
      <c r="R7" s="59">
        <v>43852</v>
      </c>
      <c r="S7" s="59">
        <v>43894</v>
      </c>
      <c r="T7" s="60">
        <v>760</v>
      </c>
      <c r="U7" s="61">
        <v>274</v>
      </c>
      <c r="V7" s="58"/>
      <c r="W7" s="60"/>
      <c r="X7" s="60"/>
      <c r="Y7" s="60"/>
      <c r="Z7" s="61"/>
    </row>
    <row r="8" spans="1:26" s="132" customFormat="1" ht="15.5" x14ac:dyDescent="0.35">
      <c r="A8" s="144"/>
      <c r="B8" s="12" t="s">
        <v>9</v>
      </c>
      <c r="C8" s="19" t="s">
        <v>44</v>
      </c>
      <c r="D8" s="230">
        <f t="shared" si="0"/>
        <v>4010</v>
      </c>
      <c r="E8" s="332"/>
      <c r="F8" s="332"/>
      <c r="G8" s="60">
        <v>4087458</v>
      </c>
      <c r="H8" s="59">
        <v>43662</v>
      </c>
      <c r="I8" s="59">
        <v>43713</v>
      </c>
      <c r="J8" s="60">
        <v>10000</v>
      </c>
      <c r="K8" s="61"/>
      <c r="L8" s="58">
        <v>4091282</v>
      </c>
      <c r="M8" s="131">
        <v>43770</v>
      </c>
      <c r="N8" s="59">
        <v>43811</v>
      </c>
      <c r="O8" s="60">
        <v>1100</v>
      </c>
      <c r="P8" s="61"/>
      <c r="Q8" s="58">
        <v>4093158</v>
      </c>
      <c r="R8" s="59">
        <v>43852</v>
      </c>
      <c r="S8" s="59">
        <v>43894</v>
      </c>
      <c r="T8" s="60">
        <v>930</v>
      </c>
      <c r="U8" s="61"/>
      <c r="V8" s="58"/>
      <c r="W8" s="60"/>
      <c r="X8" s="60"/>
      <c r="Y8" s="60"/>
      <c r="Z8" s="61"/>
    </row>
    <row r="9" spans="1:26" s="132" customFormat="1" ht="15.5" x14ac:dyDescent="0.35">
      <c r="A9" s="144"/>
      <c r="B9" s="12" t="s">
        <v>10</v>
      </c>
      <c r="C9" s="19" t="s">
        <v>45</v>
      </c>
      <c r="D9" s="230">
        <f t="shared" si="0"/>
        <v>5373.333333333333</v>
      </c>
      <c r="E9" s="332"/>
      <c r="F9" s="332"/>
      <c r="G9" s="60">
        <v>4087443</v>
      </c>
      <c r="H9" s="59">
        <v>43662</v>
      </c>
      <c r="I9" s="59">
        <v>43713</v>
      </c>
      <c r="J9" s="60">
        <v>14000</v>
      </c>
      <c r="K9" s="61"/>
      <c r="L9" s="58">
        <v>4091273</v>
      </c>
      <c r="M9" s="131">
        <v>43770</v>
      </c>
      <c r="N9" s="59">
        <v>43811</v>
      </c>
      <c r="O9" s="60">
        <v>1200</v>
      </c>
      <c r="P9" s="61"/>
      <c r="Q9" s="58">
        <v>4093159</v>
      </c>
      <c r="R9" s="59">
        <v>43852</v>
      </c>
      <c r="S9" s="59">
        <v>43894</v>
      </c>
      <c r="T9" s="60">
        <v>920</v>
      </c>
      <c r="U9" s="61"/>
      <c r="V9" s="58"/>
      <c r="W9" s="60"/>
      <c r="X9" s="60"/>
      <c r="Y9" s="60"/>
      <c r="Z9" s="61"/>
    </row>
    <row r="10" spans="1:26" s="130" customFormat="1" ht="15.5" x14ac:dyDescent="0.35">
      <c r="A10" s="143" t="s">
        <v>256</v>
      </c>
      <c r="B10" s="18" t="s">
        <v>54</v>
      </c>
      <c r="C10" s="18" t="s">
        <v>56</v>
      </c>
      <c r="D10" s="229">
        <f t="shared" si="0"/>
        <v>750</v>
      </c>
      <c r="E10" s="331">
        <f>MAX(D10:D11)</f>
        <v>1403.3333333333333</v>
      </c>
      <c r="F10" s="331">
        <f>1500000/E10</f>
        <v>1068.8836104513064</v>
      </c>
      <c r="G10" s="56">
        <v>4087475</v>
      </c>
      <c r="H10" s="55">
        <v>43662</v>
      </c>
      <c r="I10" s="55">
        <v>43713</v>
      </c>
      <c r="J10" s="56">
        <v>1300</v>
      </c>
      <c r="K10" s="57">
        <v>73</v>
      </c>
      <c r="L10" s="54">
        <v>4091233</v>
      </c>
      <c r="M10" s="129">
        <v>43770</v>
      </c>
      <c r="N10" s="55">
        <v>43811</v>
      </c>
      <c r="O10" s="56">
        <v>410</v>
      </c>
      <c r="P10" s="57">
        <v>617</v>
      </c>
      <c r="Q10" s="54">
        <v>4093176</v>
      </c>
      <c r="R10" s="55">
        <v>43852</v>
      </c>
      <c r="S10" s="55">
        <v>43894</v>
      </c>
      <c r="T10" s="56">
        <v>540</v>
      </c>
      <c r="U10" s="57">
        <v>473</v>
      </c>
      <c r="V10" s="54"/>
      <c r="W10" s="56"/>
      <c r="X10" s="56"/>
      <c r="Y10" s="56"/>
      <c r="Z10" s="57"/>
    </row>
    <row r="11" spans="1:26" s="130" customFormat="1" ht="15.5" x14ac:dyDescent="0.35">
      <c r="A11" s="143"/>
      <c r="B11" s="18" t="s">
        <v>55</v>
      </c>
      <c r="C11" s="18" t="s">
        <v>46</v>
      </c>
      <c r="D11" s="229">
        <f t="shared" si="0"/>
        <v>1403.3333333333333</v>
      </c>
      <c r="E11" s="331"/>
      <c r="F11" s="331"/>
      <c r="G11" s="56">
        <v>4087455</v>
      </c>
      <c r="H11" s="55">
        <v>43662</v>
      </c>
      <c r="I11" s="55">
        <v>43713</v>
      </c>
      <c r="J11" s="56">
        <v>3500</v>
      </c>
      <c r="K11" s="57"/>
      <c r="L11" s="54">
        <v>4091281</v>
      </c>
      <c r="M11" s="129">
        <v>43770</v>
      </c>
      <c r="N11" s="55">
        <v>43811</v>
      </c>
      <c r="O11" s="56">
        <v>290</v>
      </c>
      <c r="P11" s="57"/>
      <c r="Q11" s="54">
        <v>4093132</v>
      </c>
      <c r="R11" s="55">
        <v>43852</v>
      </c>
      <c r="S11" s="55">
        <v>43894</v>
      </c>
      <c r="T11" s="56">
        <v>420</v>
      </c>
      <c r="U11" s="57"/>
      <c r="V11" s="54"/>
      <c r="W11" s="56"/>
      <c r="X11" s="56"/>
      <c r="Y11" s="56"/>
      <c r="Z11" s="57"/>
    </row>
    <row r="12" spans="1:26" s="132" customFormat="1" ht="15.5" x14ac:dyDescent="0.35">
      <c r="A12" s="144" t="s">
        <v>257</v>
      </c>
      <c r="B12" s="12" t="s">
        <v>11</v>
      </c>
      <c r="C12" s="19" t="s">
        <v>57</v>
      </c>
      <c r="D12" s="230">
        <f t="shared" si="0"/>
        <v>973.33333333333337</v>
      </c>
      <c r="E12" s="332">
        <f>MAX(D12:D13)</f>
        <v>2350</v>
      </c>
      <c r="F12" s="332">
        <f>1500000/E12</f>
        <v>638.29787234042556</v>
      </c>
      <c r="G12" s="60">
        <v>4087496</v>
      </c>
      <c r="H12" s="59">
        <v>43662</v>
      </c>
      <c r="I12" s="59">
        <v>43713</v>
      </c>
      <c r="J12" s="60">
        <v>2000</v>
      </c>
      <c r="K12" s="61">
        <v>89</v>
      </c>
      <c r="L12" s="58">
        <v>4091258</v>
      </c>
      <c r="M12" s="131">
        <v>43770</v>
      </c>
      <c r="N12" s="59">
        <v>43811</v>
      </c>
      <c r="O12" s="60">
        <v>290</v>
      </c>
      <c r="P12" s="61"/>
      <c r="Q12" s="58">
        <v>4093119</v>
      </c>
      <c r="R12" s="59">
        <v>43852</v>
      </c>
      <c r="S12" s="59">
        <v>43894</v>
      </c>
      <c r="T12" s="60">
        <v>630</v>
      </c>
      <c r="U12" s="61">
        <v>130</v>
      </c>
      <c r="V12" s="58"/>
      <c r="W12" s="60"/>
      <c r="X12" s="60"/>
      <c r="Y12" s="60"/>
      <c r="Z12" s="61"/>
    </row>
    <row r="13" spans="1:26" s="132" customFormat="1" ht="15.5" x14ac:dyDescent="0.35">
      <c r="A13" s="144"/>
      <c r="B13" s="12" t="s">
        <v>12</v>
      </c>
      <c r="C13" s="19" t="s">
        <v>58</v>
      </c>
      <c r="D13" s="230">
        <f t="shared" si="0"/>
        <v>2350</v>
      </c>
      <c r="E13" s="332"/>
      <c r="F13" s="332"/>
      <c r="G13" s="60">
        <v>4087471</v>
      </c>
      <c r="H13" s="59">
        <v>43662</v>
      </c>
      <c r="I13" s="59">
        <v>43713</v>
      </c>
      <c r="J13" s="60">
        <v>2800</v>
      </c>
      <c r="K13" s="61"/>
      <c r="L13" s="58">
        <v>4091261</v>
      </c>
      <c r="M13" s="131">
        <v>43770</v>
      </c>
      <c r="N13" s="59"/>
      <c r="O13" s="60"/>
      <c r="P13" s="61"/>
      <c r="Q13" s="58">
        <v>4093152</v>
      </c>
      <c r="R13" s="59">
        <v>43852</v>
      </c>
      <c r="S13" s="59">
        <v>43894</v>
      </c>
      <c r="T13" s="60">
        <v>1900</v>
      </c>
      <c r="U13" s="61"/>
      <c r="V13" s="58"/>
      <c r="W13" s="60"/>
      <c r="X13" s="60"/>
      <c r="Y13" s="60"/>
      <c r="Z13" s="61"/>
    </row>
    <row r="14" spans="1:26" x14ac:dyDescent="0.35">
      <c r="B14"/>
      <c r="C14"/>
      <c r="D14" s="231"/>
      <c r="E14" s="231"/>
      <c r="F14" s="231"/>
    </row>
    <row r="15" spans="1:26" x14ac:dyDescent="0.35">
      <c r="B15"/>
      <c r="C15"/>
      <c r="D15" s="231"/>
      <c r="E15" s="231"/>
      <c r="F15" s="231"/>
    </row>
    <row r="16" spans="1:26" x14ac:dyDescent="0.35">
      <c r="B16"/>
      <c r="C16"/>
      <c r="D16" s="231"/>
      <c r="E16" s="231"/>
      <c r="F16" s="231"/>
    </row>
    <row r="17" spans="2:6" x14ac:dyDescent="0.35">
      <c r="B17"/>
      <c r="C17"/>
      <c r="D17" s="231"/>
      <c r="E17" s="231"/>
      <c r="F17" s="231"/>
    </row>
    <row r="18" spans="2:6" x14ac:dyDescent="0.35">
      <c r="B18"/>
      <c r="C18"/>
      <c r="D18" s="231"/>
      <c r="E18" s="231"/>
      <c r="F18" s="231"/>
    </row>
    <row r="19" spans="2:6" x14ac:dyDescent="0.35">
      <c r="B19"/>
      <c r="C19"/>
      <c r="D19" s="231"/>
      <c r="E19" s="231"/>
      <c r="F19" s="231"/>
    </row>
    <row r="20" spans="2:6" x14ac:dyDescent="0.35">
      <c r="B20"/>
      <c r="C20"/>
      <c r="D20" s="231"/>
      <c r="E20" s="231"/>
      <c r="F20" s="231"/>
    </row>
    <row r="21" spans="2:6" x14ac:dyDescent="0.35">
      <c r="B21"/>
      <c r="C21"/>
      <c r="D21" s="231"/>
      <c r="E21" s="231"/>
      <c r="F21" s="231"/>
    </row>
    <row r="22" spans="2:6" x14ac:dyDescent="0.35">
      <c r="B22"/>
      <c r="C22"/>
      <c r="D22" s="231"/>
      <c r="E22" s="231"/>
      <c r="F22" s="231"/>
    </row>
    <row r="23" spans="2:6" ht="15.5" x14ac:dyDescent="0.35">
      <c r="B23" s="3"/>
      <c r="C23" s="3"/>
      <c r="D23" s="232"/>
      <c r="E23" s="232"/>
      <c r="F23" s="232"/>
    </row>
    <row r="24" spans="2:6" ht="15.5" x14ac:dyDescent="0.35">
      <c r="B24" s="3"/>
      <c r="C24" s="3"/>
      <c r="D24" s="232"/>
      <c r="E24" s="232"/>
      <c r="F24" s="232"/>
    </row>
    <row r="25" spans="2:6" ht="15.5" x14ac:dyDescent="0.35">
      <c r="B25" s="3"/>
      <c r="C25" s="3"/>
      <c r="D25" s="232"/>
      <c r="E25" s="232"/>
      <c r="F25" s="232"/>
    </row>
    <row r="26" spans="2:6" ht="15.5" x14ac:dyDescent="0.35">
      <c r="B26" s="3"/>
      <c r="C26" s="3"/>
      <c r="D26" s="232"/>
      <c r="E26" s="232"/>
      <c r="F26" s="232"/>
    </row>
    <row r="27" spans="2:6" ht="15.5" x14ac:dyDescent="0.35">
      <c r="B27" s="3"/>
      <c r="C27" s="3"/>
      <c r="D27" s="232"/>
      <c r="E27" s="232"/>
      <c r="F27" s="232"/>
    </row>
    <row r="28" spans="2:6" ht="15.5" x14ac:dyDescent="0.35">
      <c r="B28" s="3"/>
      <c r="C28" s="3"/>
      <c r="D28" s="232"/>
      <c r="E28" s="232"/>
      <c r="F28" s="232"/>
    </row>
    <row r="29" spans="2:6" ht="15.5" x14ac:dyDescent="0.35">
      <c r="B29" s="3"/>
      <c r="C29" s="3"/>
      <c r="D29" s="232"/>
      <c r="E29" s="232"/>
      <c r="F29" s="232"/>
    </row>
    <row r="30" spans="2:6" ht="15.5" x14ac:dyDescent="0.35">
      <c r="B30" s="3"/>
      <c r="C30" s="3"/>
      <c r="D30" s="232"/>
      <c r="E30" s="232"/>
      <c r="F30" s="232"/>
    </row>
    <row r="31" spans="2:6" ht="15.5" x14ac:dyDescent="0.35">
      <c r="B31" s="3"/>
      <c r="C31" s="3"/>
      <c r="D31" s="232"/>
      <c r="E31" s="232"/>
      <c r="F31" s="232"/>
    </row>
    <row r="32" spans="2:6" ht="15.5" x14ac:dyDescent="0.35">
      <c r="B32" s="3"/>
      <c r="C32" s="3"/>
      <c r="D32" s="232"/>
      <c r="E32" s="232"/>
      <c r="F32" s="232"/>
    </row>
    <row r="33" spans="2:6" ht="15.5" x14ac:dyDescent="0.35">
      <c r="B33" s="3"/>
      <c r="C33" s="3"/>
      <c r="D33" s="232"/>
      <c r="E33" s="232"/>
      <c r="F33" s="232"/>
    </row>
    <row r="34" spans="2:6" ht="15.5" x14ac:dyDescent="0.35">
      <c r="B34" s="3"/>
      <c r="C34" s="3"/>
      <c r="D34" s="232"/>
      <c r="E34" s="232"/>
      <c r="F34" s="232"/>
    </row>
    <row r="35" spans="2:6" ht="15.5" x14ac:dyDescent="0.35">
      <c r="B35" s="3"/>
      <c r="C35" s="3"/>
      <c r="D35" s="232"/>
      <c r="E35" s="232"/>
      <c r="F35" s="232"/>
    </row>
    <row r="36" spans="2:6" ht="15.5" x14ac:dyDescent="0.35">
      <c r="B36" s="3"/>
      <c r="C36" s="3"/>
      <c r="D36" s="232"/>
      <c r="E36" s="232"/>
      <c r="F36" s="232"/>
    </row>
    <row r="37" spans="2:6" ht="15.5" x14ac:dyDescent="0.35">
      <c r="B37" s="3"/>
      <c r="C37" s="3"/>
      <c r="D37" s="232"/>
      <c r="E37" s="232"/>
      <c r="F37" s="232"/>
    </row>
    <row r="38" spans="2:6" ht="15.5" x14ac:dyDescent="0.35">
      <c r="B38" s="3"/>
      <c r="C38" s="3"/>
      <c r="D38" s="232"/>
      <c r="E38" s="232"/>
      <c r="F38" s="232"/>
    </row>
    <row r="39" spans="2:6" ht="15.5" x14ac:dyDescent="0.35">
      <c r="B39" s="3"/>
      <c r="C39" s="3"/>
      <c r="D39" s="232"/>
      <c r="E39" s="232"/>
      <c r="F39" s="232"/>
    </row>
    <row r="40" spans="2:6" ht="15.5" x14ac:dyDescent="0.35">
      <c r="B40" s="3"/>
      <c r="C40" s="3"/>
      <c r="D40" s="232"/>
      <c r="E40" s="232"/>
      <c r="F40" s="232"/>
    </row>
    <row r="41" spans="2:6" ht="15.5" x14ac:dyDescent="0.35">
      <c r="B41" s="3"/>
      <c r="C41" s="3"/>
      <c r="D41" s="232"/>
      <c r="E41" s="232"/>
      <c r="F41" s="232"/>
    </row>
    <row r="42" spans="2:6" ht="15.5" x14ac:dyDescent="0.35">
      <c r="B42" s="3"/>
      <c r="C42" s="3"/>
      <c r="D42" s="232"/>
      <c r="E42" s="232"/>
      <c r="F42" s="232"/>
    </row>
    <row r="43" spans="2:6" ht="15.5" x14ac:dyDescent="0.35">
      <c r="B43" s="3"/>
      <c r="C43" s="3"/>
      <c r="D43" s="232"/>
      <c r="E43" s="232"/>
      <c r="F43" s="232"/>
    </row>
    <row r="44" spans="2:6" ht="15.5" x14ac:dyDescent="0.35">
      <c r="B44" s="3"/>
      <c r="C44" s="3"/>
      <c r="D44" s="232"/>
      <c r="E44" s="232"/>
      <c r="F44" s="232"/>
    </row>
    <row r="45" spans="2:6" ht="15.5" x14ac:dyDescent="0.35">
      <c r="B45" s="3"/>
      <c r="C45" s="3"/>
      <c r="D45" s="232"/>
      <c r="E45" s="232"/>
      <c r="F45" s="232"/>
    </row>
    <row r="46" spans="2:6" ht="15.5" x14ac:dyDescent="0.35">
      <c r="B46" s="3"/>
      <c r="C46" s="3"/>
      <c r="D46" s="232"/>
      <c r="E46" s="232"/>
      <c r="F46" s="232"/>
    </row>
    <row r="47" spans="2:6" ht="15.5" x14ac:dyDescent="0.35">
      <c r="B47" s="3"/>
      <c r="C47" s="3"/>
      <c r="D47" s="232"/>
      <c r="E47" s="232"/>
      <c r="F47" s="232"/>
    </row>
    <row r="48" spans="2:6" ht="15.5" x14ac:dyDescent="0.35">
      <c r="B48" s="3"/>
      <c r="C48" s="3"/>
      <c r="D48" s="232"/>
      <c r="E48" s="232"/>
      <c r="F48" s="232"/>
    </row>
    <row r="49" spans="2:6" ht="15.5" x14ac:dyDescent="0.35">
      <c r="B49" s="3"/>
      <c r="C49" s="3"/>
      <c r="D49" s="232"/>
      <c r="E49" s="232"/>
      <c r="F49" s="232"/>
    </row>
    <row r="50" spans="2:6" ht="15.5" x14ac:dyDescent="0.35">
      <c r="B50" s="3"/>
      <c r="C50" s="3"/>
      <c r="D50" s="232"/>
      <c r="E50" s="232"/>
      <c r="F50" s="232"/>
    </row>
    <row r="51" spans="2:6" ht="15.5" x14ac:dyDescent="0.35">
      <c r="B51" s="3"/>
      <c r="C51" s="3"/>
      <c r="D51" s="232"/>
      <c r="E51" s="232"/>
      <c r="F51" s="232"/>
    </row>
    <row r="52" spans="2:6" ht="15.5" x14ac:dyDescent="0.35">
      <c r="B52" s="3"/>
      <c r="C52" s="3"/>
      <c r="D52" s="232"/>
      <c r="E52" s="232"/>
      <c r="F52" s="232"/>
    </row>
    <row r="53" spans="2:6" ht="15.5" x14ac:dyDescent="0.35">
      <c r="B53" s="3"/>
      <c r="C53" s="3"/>
      <c r="D53" s="232"/>
      <c r="E53" s="232"/>
      <c r="F53" s="232"/>
    </row>
    <row r="54" spans="2:6" ht="15.5" x14ac:dyDescent="0.35">
      <c r="B54" s="3"/>
      <c r="C54" s="3"/>
      <c r="D54" s="232"/>
      <c r="E54" s="232"/>
      <c r="F54" s="232"/>
    </row>
    <row r="55" spans="2:6" ht="15.5" x14ac:dyDescent="0.35">
      <c r="B55" s="3"/>
      <c r="C55" s="3"/>
      <c r="D55" s="232"/>
      <c r="E55" s="232"/>
      <c r="F55" s="232"/>
    </row>
    <row r="56" spans="2:6" ht="15.5" x14ac:dyDescent="0.35">
      <c r="B56" s="3"/>
      <c r="C56" s="3"/>
      <c r="D56" s="232"/>
      <c r="E56" s="232"/>
      <c r="F56" s="232"/>
    </row>
    <row r="57" spans="2:6" ht="15.5" x14ac:dyDescent="0.35">
      <c r="B57" s="3"/>
      <c r="C57" s="3"/>
      <c r="D57" s="232"/>
      <c r="E57" s="232"/>
      <c r="F57" s="232"/>
    </row>
    <row r="58" spans="2:6" ht="15.5" x14ac:dyDescent="0.35">
      <c r="B58" s="3"/>
      <c r="C58" s="3"/>
      <c r="D58" s="232"/>
      <c r="E58" s="232"/>
      <c r="F58" s="232"/>
    </row>
    <row r="59" spans="2:6" ht="15.5" x14ac:dyDescent="0.35">
      <c r="B59" s="3"/>
      <c r="C59" s="3"/>
      <c r="D59" s="232"/>
      <c r="E59" s="232"/>
      <c r="F59" s="232"/>
    </row>
    <row r="60" spans="2:6" ht="15.5" x14ac:dyDescent="0.35">
      <c r="B60" s="3"/>
      <c r="C60" s="3"/>
      <c r="D60" s="232"/>
      <c r="E60" s="232"/>
      <c r="F60" s="232"/>
    </row>
    <row r="61" spans="2:6" ht="15.5" x14ac:dyDescent="0.35">
      <c r="B61" s="3"/>
      <c r="C61" s="3"/>
      <c r="D61" s="232"/>
      <c r="E61" s="232"/>
      <c r="F61" s="232"/>
    </row>
    <row r="62" spans="2:6" ht="15.5" x14ac:dyDescent="0.35">
      <c r="B62" s="3"/>
      <c r="C62" s="3"/>
      <c r="D62" s="232"/>
      <c r="E62" s="232"/>
      <c r="F62" s="232"/>
    </row>
    <row r="63" spans="2:6" ht="15.5" x14ac:dyDescent="0.35">
      <c r="B63" s="3"/>
      <c r="C63" s="3"/>
      <c r="D63" s="232"/>
      <c r="E63" s="232"/>
      <c r="F63" s="232"/>
    </row>
    <row r="64" spans="2:6" ht="15.5" x14ac:dyDescent="0.35">
      <c r="B64" s="3"/>
      <c r="C64" s="3"/>
      <c r="D64" s="232"/>
      <c r="E64" s="232"/>
      <c r="F64" s="232"/>
    </row>
    <row r="65" spans="2:6" ht="15.5" x14ac:dyDescent="0.35">
      <c r="B65" s="3"/>
      <c r="C65" s="3"/>
      <c r="D65" s="232"/>
      <c r="E65" s="232"/>
      <c r="F65" s="232"/>
    </row>
    <row r="66" spans="2:6" ht="15.5" x14ac:dyDescent="0.35">
      <c r="B66" s="3"/>
      <c r="C66" s="3"/>
      <c r="D66" s="232"/>
      <c r="E66" s="232"/>
      <c r="F66" s="232"/>
    </row>
    <row r="67" spans="2:6" ht="15.5" x14ac:dyDescent="0.35">
      <c r="B67" s="3"/>
      <c r="C67" s="3"/>
      <c r="D67" s="232"/>
      <c r="E67" s="232"/>
      <c r="F67" s="232"/>
    </row>
    <row r="68" spans="2:6" ht="15.5" x14ac:dyDescent="0.35">
      <c r="B68" s="3"/>
      <c r="C68" s="3"/>
      <c r="D68" s="232"/>
      <c r="E68" s="232"/>
      <c r="F68" s="232"/>
    </row>
    <row r="69" spans="2:6" ht="15.5" x14ac:dyDescent="0.35">
      <c r="B69" s="3"/>
      <c r="C69" s="3"/>
      <c r="D69" s="232"/>
      <c r="E69" s="232"/>
      <c r="F69" s="232"/>
    </row>
    <row r="70" spans="2:6" ht="15.5" x14ac:dyDescent="0.35">
      <c r="B70" s="3"/>
      <c r="C70" s="3"/>
      <c r="D70" s="232"/>
      <c r="E70" s="232"/>
      <c r="F70" s="232"/>
    </row>
    <row r="71" spans="2:6" ht="15.5" x14ac:dyDescent="0.35">
      <c r="B71" s="3"/>
      <c r="C71" s="3"/>
      <c r="D71" s="232"/>
      <c r="E71" s="232"/>
      <c r="F71" s="232"/>
    </row>
    <row r="72" spans="2:6" ht="15.5" x14ac:dyDescent="0.35">
      <c r="B72" s="3"/>
      <c r="C72" s="3"/>
      <c r="D72" s="232"/>
      <c r="E72" s="232"/>
      <c r="F72" s="232"/>
    </row>
    <row r="73" spans="2:6" ht="15.5" x14ac:dyDescent="0.35">
      <c r="B73" s="3"/>
      <c r="C73" s="3"/>
      <c r="D73" s="232"/>
      <c r="E73" s="232"/>
      <c r="F73" s="232"/>
    </row>
    <row r="74" spans="2:6" ht="15.5" x14ac:dyDescent="0.35">
      <c r="B74" s="3"/>
      <c r="C74" s="3"/>
      <c r="D74" s="232"/>
      <c r="E74" s="232"/>
      <c r="F74" s="232"/>
    </row>
    <row r="75" spans="2:6" ht="15.5" x14ac:dyDescent="0.35">
      <c r="B75" s="3"/>
      <c r="C75" s="3"/>
      <c r="D75" s="232"/>
      <c r="E75" s="232"/>
      <c r="F75" s="232"/>
    </row>
    <row r="76" spans="2:6" ht="15.5" x14ac:dyDescent="0.35">
      <c r="B76" s="3"/>
      <c r="C76" s="3"/>
      <c r="D76" s="232"/>
      <c r="E76" s="232"/>
      <c r="F76" s="232"/>
    </row>
    <row r="77" spans="2:6" ht="15.5" x14ac:dyDescent="0.35">
      <c r="B77" s="3"/>
      <c r="C77" s="3"/>
      <c r="D77" s="232"/>
      <c r="E77" s="232"/>
      <c r="F77" s="232"/>
    </row>
    <row r="78" spans="2:6" ht="15.5" x14ac:dyDescent="0.35">
      <c r="B78" s="3"/>
      <c r="C78" s="3"/>
      <c r="D78" s="232"/>
      <c r="E78" s="232"/>
      <c r="F78" s="232"/>
    </row>
    <row r="79" spans="2:6" ht="15.5" x14ac:dyDescent="0.35">
      <c r="B79" s="3"/>
      <c r="C79" s="3"/>
      <c r="D79" s="232"/>
      <c r="E79" s="232"/>
      <c r="F79" s="232"/>
    </row>
    <row r="80" spans="2:6" ht="15.5" x14ac:dyDescent="0.35">
      <c r="B80" s="3"/>
      <c r="C80" s="3"/>
      <c r="D80" s="232"/>
      <c r="E80" s="232"/>
      <c r="F80" s="232"/>
    </row>
    <row r="81" spans="2:6" ht="15.5" x14ac:dyDescent="0.35">
      <c r="B81" s="3"/>
      <c r="C81" s="3"/>
      <c r="D81" s="232"/>
      <c r="E81" s="232"/>
      <c r="F81" s="232"/>
    </row>
    <row r="82" spans="2:6" ht="15.5" x14ac:dyDescent="0.35">
      <c r="B82" s="3"/>
      <c r="C82" s="3"/>
      <c r="D82" s="232"/>
      <c r="E82" s="232"/>
      <c r="F82" s="232"/>
    </row>
    <row r="83" spans="2:6" ht="15.5" x14ac:dyDescent="0.35">
      <c r="B83" s="3"/>
      <c r="C83" s="3"/>
      <c r="D83" s="232"/>
      <c r="E83" s="232"/>
      <c r="F83" s="232"/>
    </row>
    <row r="84" spans="2:6" ht="15.5" x14ac:dyDescent="0.35">
      <c r="B84" s="3"/>
      <c r="C84" s="3"/>
      <c r="D84" s="232"/>
      <c r="E84" s="232"/>
      <c r="F84" s="232"/>
    </row>
    <row r="85" spans="2:6" ht="15.5" x14ac:dyDescent="0.35">
      <c r="B85" s="3"/>
      <c r="C85" s="3"/>
      <c r="D85" s="232"/>
      <c r="E85" s="232"/>
      <c r="F85" s="232"/>
    </row>
    <row r="86" spans="2:6" ht="15.5" x14ac:dyDescent="0.35">
      <c r="B86" s="3"/>
      <c r="C86" s="3"/>
      <c r="D86" s="232"/>
      <c r="E86" s="232"/>
      <c r="F86" s="232"/>
    </row>
    <row r="87" spans="2:6" ht="15.5" x14ac:dyDescent="0.35">
      <c r="B87" s="3"/>
      <c r="C87" s="3"/>
      <c r="D87" s="232"/>
      <c r="E87" s="232"/>
      <c r="F87" s="232"/>
    </row>
    <row r="88" spans="2:6" ht="15.5" x14ac:dyDescent="0.35">
      <c r="B88" s="3"/>
      <c r="C88" s="3"/>
      <c r="D88" s="232"/>
      <c r="E88" s="232"/>
      <c r="F88" s="232"/>
    </row>
    <row r="89" spans="2:6" ht="15.5" x14ac:dyDescent="0.35">
      <c r="B89" s="3"/>
      <c r="C89" s="3"/>
      <c r="D89" s="232"/>
      <c r="E89" s="232"/>
      <c r="F89" s="232"/>
    </row>
    <row r="90" spans="2:6" ht="15.5" x14ac:dyDescent="0.35">
      <c r="B90" s="3"/>
      <c r="C90" s="3"/>
      <c r="D90" s="232"/>
      <c r="E90" s="232"/>
      <c r="F90" s="232"/>
    </row>
    <row r="91" spans="2:6" ht="15.5" x14ac:dyDescent="0.35">
      <c r="B91" s="3"/>
      <c r="C91" s="3"/>
      <c r="D91" s="232"/>
      <c r="E91" s="232"/>
      <c r="F91" s="232"/>
    </row>
    <row r="92" spans="2:6" ht="15.5" x14ac:dyDescent="0.35">
      <c r="B92" s="3"/>
      <c r="C92" s="3"/>
      <c r="D92" s="232"/>
      <c r="E92" s="232"/>
      <c r="F92" s="232"/>
    </row>
    <row r="93" spans="2:6" ht="15.5" x14ac:dyDescent="0.35">
      <c r="B93" s="3"/>
      <c r="C93" s="3"/>
      <c r="D93" s="232"/>
      <c r="E93" s="232"/>
      <c r="F93" s="232"/>
    </row>
    <row r="94" spans="2:6" ht="15.5" x14ac:dyDescent="0.35">
      <c r="B94" s="3"/>
      <c r="C94" s="3"/>
      <c r="D94" s="232"/>
      <c r="E94" s="232"/>
      <c r="F94" s="232"/>
    </row>
    <row r="95" spans="2:6" ht="15.5" x14ac:dyDescent="0.35">
      <c r="B95" s="3"/>
      <c r="C95" s="3"/>
      <c r="D95" s="232"/>
      <c r="E95" s="232"/>
      <c r="F95" s="232"/>
    </row>
    <row r="96" spans="2:6" ht="15.5" x14ac:dyDescent="0.35">
      <c r="B96" s="3"/>
      <c r="C96" s="3"/>
      <c r="D96" s="232"/>
      <c r="E96" s="232"/>
      <c r="F96" s="232"/>
    </row>
    <row r="97" spans="2:6" ht="15.5" x14ac:dyDescent="0.35">
      <c r="B97" s="3"/>
      <c r="C97" s="3"/>
      <c r="D97" s="232"/>
      <c r="E97" s="232"/>
      <c r="F97" s="232"/>
    </row>
    <row r="98" spans="2:6" ht="15.5" x14ac:dyDescent="0.35">
      <c r="B98" s="3"/>
      <c r="C98" s="3"/>
      <c r="D98" s="232"/>
      <c r="E98" s="232"/>
      <c r="F98" s="232"/>
    </row>
    <row r="99" spans="2:6" ht="15.5" x14ac:dyDescent="0.35">
      <c r="B99" s="3"/>
      <c r="C99" s="3"/>
      <c r="D99" s="232"/>
      <c r="E99" s="232"/>
      <c r="F99" s="232"/>
    </row>
    <row r="100" spans="2:6" ht="15.5" x14ac:dyDescent="0.35">
      <c r="B100" s="3"/>
      <c r="C100" s="3"/>
      <c r="D100" s="232"/>
      <c r="E100" s="232"/>
      <c r="F100" s="232"/>
    </row>
    <row r="101" spans="2:6" ht="15.5" x14ac:dyDescent="0.35">
      <c r="B101" s="3"/>
      <c r="C101" s="3"/>
      <c r="D101" s="232"/>
      <c r="E101" s="232"/>
      <c r="F101" s="232"/>
    </row>
    <row r="102" spans="2:6" ht="15.5" x14ac:dyDescent="0.35">
      <c r="B102" s="3"/>
      <c r="C102" s="3"/>
      <c r="D102" s="232"/>
      <c r="E102" s="232"/>
      <c r="F102" s="232"/>
    </row>
    <row r="103" spans="2:6" ht="15.5" x14ac:dyDescent="0.35">
      <c r="B103" s="3"/>
      <c r="C103" s="3"/>
      <c r="D103" s="232"/>
      <c r="E103" s="232"/>
      <c r="F103" s="232"/>
    </row>
    <row r="104" spans="2:6" ht="15.5" x14ac:dyDescent="0.35">
      <c r="B104" s="3"/>
      <c r="C104" s="3"/>
      <c r="D104" s="232"/>
      <c r="E104" s="232"/>
      <c r="F104" s="232"/>
    </row>
    <row r="105" spans="2:6" ht="15.5" x14ac:dyDescent="0.35">
      <c r="B105" s="3"/>
      <c r="C105" s="3"/>
      <c r="D105" s="232"/>
      <c r="E105" s="232"/>
      <c r="F105" s="232"/>
    </row>
    <row r="106" spans="2:6" ht="15.5" x14ac:dyDescent="0.35">
      <c r="B106" s="3"/>
      <c r="C106" s="3"/>
      <c r="D106" s="232"/>
      <c r="E106" s="232"/>
      <c r="F106" s="232"/>
    </row>
    <row r="107" spans="2:6" ht="15.5" x14ac:dyDescent="0.35">
      <c r="B107" s="3"/>
      <c r="C107" s="3"/>
      <c r="D107" s="232"/>
      <c r="E107" s="232"/>
      <c r="F107" s="232"/>
    </row>
    <row r="108" spans="2:6" ht="15.5" x14ac:dyDescent="0.35">
      <c r="B108" s="3"/>
      <c r="C108" s="3"/>
      <c r="D108" s="232"/>
      <c r="E108" s="232"/>
      <c r="F108" s="232"/>
    </row>
    <row r="109" spans="2:6" ht="15.5" x14ac:dyDescent="0.35">
      <c r="B109" s="3"/>
      <c r="C109" s="3"/>
      <c r="D109" s="232"/>
      <c r="E109" s="232"/>
      <c r="F109" s="232"/>
    </row>
    <row r="110" spans="2:6" ht="15.5" x14ac:dyDescent="0.35">
      <c r="B110" s="3"/>
      <c r="C110" s="3"/>
      <c r="D110" s="232"/>
      <c r="E110" s="232"/>
      <c r="F110" s="232"/>
    </row>
    <row r="111" spans="2:6" ht="15.5" x14ac:dyDescent="0.35">
      <c r="B111" s="3"/>
      <c r="C111" s="3"/>
      <c r="D111" s="232"/>
      <c r="E111" s="232"/>
      <c r="F111" s="232"/>
    </row>
    <row r="112" spans="2:6" ht="15.5" x14ac:dyDescent="0.35">
      <c r="B112" s="3"/>
      <c r="C112" s="3"/>
      <c r="D112" s="232"/>
      <c r="E112" s="232"/>
      <c r="F112" s="232"/>
    </row>
    <row r="113" spans="2:6" ht="15.5" x14ac:dyDescent="0.35">
      <c r="B113" s="3"/>
      <c r="C113" s="3"/>
      <c r="D113" s="232"/>
      <c r="E113" s="232"/>
      <c r="F113" s="232"/>
    </row>
    <row r="114" spans="2:6" ht="15.5" x14ac:dyDescent="0.35">
      <c r="B114" s="3"/>
      <c r="C114" s="3"/>
      <c r="D114" s="232"/>
      <c r="E114" s="232"/>
      <c r="F114" s="232"/>
    </row>
    <row r="115" spans="2:6" ht="15.5" x14ac:dyDescent="0.35">
      <c r="B115" s="3"/>
      <c r="C115" s="3"/>
      <c r="D115" s="232"/>
      <c r="E115" s="232"/>
      <c r="F115" s="232"/>
    </row>
    <row r="116" spans="2:6" ht="15.5" x14ac:dyDescent="0.35">
      <c r="B116" s="3"/>
      <c r="C116" s="3"/>
      <c r="D116" s="232"/>
      <c r="E116" s="232"/>
      <c r="F116" s="232"/>
    </row>
    <row r="117" spans="2:6" ht="15.5" x14ac:dyDescent="0.35">
      <c r="B117" s="3"/>
      <c r="C117" s="3"/>
      <c r="D117" s="232"/>
      <c r="E117" s="232"/>
      <c r="F117" s="232"/>
    </row>
    <row r="118" spans="2:6" ht="15.5" x14ac:dyDescent="0.35">
      <c r="B118" s="3"/>
      <c r="C118" s="3"/>
      <c r="D118" s="232"/>
      <c r="E118" s="232"/>
      <c r="F118" s="232"/>
    </row>
    <row r="119" spans="2:6" ht="15.5" x14ac:dyDescent="0.35">
      <c r="B119" s="3"/>
      <c r="C119" s="3"/>
      <c r="D119" s="232"/>
      <c r="E119" s="232"/>
      <c r="F119" s="232"/>
    </row>
    <row r="120" spans="2:6" ht="15.5" x14ac:dyDescent="0.35">
      <c r="B120" s="3"/>
      <c r="C120" s="3"/>
      <c r="D120" s="232"/>
      <c r="E120" s="232"/>
      <c r="F120" s="232"/>
    </row>
    <row r="121" spans="2:6" ht="15.5" x14ac:dyDescent="0.35">
      <c r="B121" s="3"/>
      <c r="C121" s="3"/>
      <c r="D121" s="232"/>
      <c r="E121" s="232"/>
      <c r="F121" s="232"/>
    </row>
    <row r="122" spans="2:6" ht="15.5" x14ac:dyDescent="0.35">
      <c r="B122" s="3"/>
      <c r="C122" s="3"/>
      <c r="D122" s="232"/>
      <c r="E122" s="232"/>
      <c r="F122" s="232"/>
    </row>
    <row r="123" spans="2:6" ht="15.5" x14ac:dyDescent="0.35">
      <c r="B123" s="3"/>
      <c r="C123" s="3"/>
      <c r="D123" s="232"/>
      <c r="E123" s="232"/>
      <c r="F123" s="232"/>
    </row>
    <row r="124" spans="2:6" ht="15.5" x14ac:dyDescent="0.35">
      <c r="B124" s="3"/>
      <c r="C124" s="3"/>
      <c r="D124" s="232"/>
      <c r="E124" s="232"/>
      <c r="F124" s="232"/>
    </row>
    <row r="125" spans="2:6" ht="15.5" x14ac:dyDescent="0.35">
      <c r="B125" s="3"/>
      <c r="C125" s="3"/>
      <c r="D125" s="232"/>
      <c r="E125" s="232"/>
      <c r="F125" s="232"/>
    </row>
    <row r="126" spans="2:6" ht="15.5" x14ac:dyDescent="0.35">
      <c r="B126" s="3"/>
      <c r="C126" s="3"/>
      <c r="D126" s="232"/>
      <c r="E126" s="232"/>
      <c r="F126" s="232"/>
    </row>
    <row r="127" spans="2:6" ht="15.5" x14ac:dyDescent="0.35">
      <c r="B127" s="3"/>
      <c r="C127" s="3"/>
      <c r="D127" s="232"/>
      <c r="E127" s="232"/>
      <c r="F127" s="232"/>
    </row>
    <row r="128" spans="2:6" ht="15.5" x14ac:dyDescent="0.35">
      <c r="B128" s="3"/>
      <c r="C128" s="3"/>
      <c r="D128" s="232"/>
      <c r="E128" s="232"/>
      <c r="F128" s="232"/>
    </row>
    <row r="129" spans="2:6" ht="15.5" x14ac:dyDescent="0.35">
      <c r="B129" s="3"/>
      <c r="C129" s="3"/>
      <c r="D129" s="232"/>
      <c r="E129" s="232"/>
      <c r="F129" s="232"/>
    </row>
    <row r="130" spans="2:6" ht="15.5" x14ac:dyDescent="0.35">
      <c r="B130" s="3"/>
      <c r="C130" s="3"/>
      <c r="D130" s="232"/>
      <c r="E130" s="232"/>
      <c r="F130" s="232"/>
    </row>
    <row r="131" spans="2:6" ht="15.5" x14ac:dyDescent="0.35">
      <c r="B131" s="3"/>
      <c r="C131" s="3"/>
      <c r="D131" s="232"/>
      <c r="E131" s="232"/>
      <c r="F131" s="232"/>
    </row>
    <row r="132" spans="2:6" ht="15.5" x14ac:dyDescent="0.35">
      <c r="B132" s="3"/>
      <c r="C132" s="3"/>
      <c r="D132" s="232"/>
      <c r="E132" s="232"/>
      <c r="F132" s="232"/>
    </row>
    <row r="133" spans="2:6" ht="15.5" x14ac:dyDescent="0.35">
      <c r="B133" s="3"/>
      <c r="C133" s="3"/>
      <c r="D133" s="232"/>
      <c r="E133" s="232"/>
      <c r="F133" s="232"/>
    </row>
    <row r="134" spans="2:6" ht="15.5" x14ac:dyDescent="0.35">
      <c r="B134" s="3"/>
      <c r="C134" s="3"/>
      <c r="D134" s="232"/>
      <c r="E134" s="232"/>
      <c r="F134" s="232"/>
    </row>
    <row r="135" spans="2:6" ht="15.5" x14ac:dyDescent="0.35">
      <c r="B135" s="3"/>
      <c r="C135" s="3"/>
      <c r="D135" s="232"/>
      <c r="E135" s="232"/>
      <c r="F135" s="232"/>
    </row>
    <row r="136" spans="2:6" ht="15.5" x14ac:dyDescent="0.35">
      <c r="B136" s="3"/>
      <c r="C136" s="3"/>
      <c r="D136" s="232"/>
      <c r="E136" s="232"/>
      <c r="F136" s="232"/>
    </row>
    <row r="137" spans="2:6" ht="15.5" x14ac:dyDescent="0.35">
      <c r="B137" s="3"/>
      <c r="C137" s="3"/>
      <c r="D137" s="232"/>
      <c r="E137" s="232"/>
      <c r="F137" s="232"/>
    </row>
    <row r="138" spans="2:6" ht="15.5" x14ac:dyDescent="0.35">
      <c r="B138" s="3"/>
      <c r="C138" s="3"/>
      <c r="D138" s="232"/>
      <c r="E138" s="232"/>
      <c r="F138" s="232"/>
    </row>
    <row r="139" spans="2:6" ht="15.5" x14ac:dyDescent="0.35">
      <c r="B139" s="3"/>
      <c r="C139" s="3"/>
      <c r="D139" s="232"/>
      <c r="E139" s="232"/>
      <c r="F139" s="232"/>
    </row>
    <row r="140" spans="2:6" ht="15.5" x14ac:dyDescent="0.35">
      <c r="B140" s="3"/>
      <c r="C140" s="3"/>
      <c r="D140" s="232"/>
      <c r="E140" s="232"/>
      <c r="F140" s="232"/>
    </row>
    <row r="141" spans="2:6" ht="15.5" x14ac:dyDescent="0.35">
      <c r="B141" s="3"/>
      <c r="C141" s="3"/>
      <c r="D141" s="232"/>
      <c r="E141" s="232"/>
      <c r="F141" s="232"/>
    </row>
    <row r="142" spans="2:6" ht="15.5" x14ac:dyDescent="0.35">
      <c r="B142" s="3"/>
      <c r="C142" s="3"/>
      <c r="D142" s="232"/>
      <c r="E142" s="232"/>
      <c r="F142" s="232"/>
    </row>
    <row r="143" spans="2:6" ht="15.5" x14ac:dyDescent="0.35">
      <c r="B143" s="3"/>
      <c r="C143" s="3"/>
      <c r="D143" s="232"/>
      <c r="E143" s="232"/>
      <c r="F143" s="232"/>
    </row>
    <row r="144" spans="2:6" ht="15.5" x14ac:dyDescent="0.35">
      <c r="B144" s="3"/>
      <c r="C144" s="3"/>
      <c r="D144" s="232"/>
      <c r="E144" s="232"/>
      <c r="F144" s="232"/>
    </row>
    <row r="145" spans="2:6" ht="15.5" x14ac:dyDescent="0.35">
      <c r="B145" s="3"/>
      <c r="C145" s="3"/>
      <c r="D145" s="232"/>
      <c r="E145" s="232"/>
      <c r="F145" s="232"/>
    </row>
    <row r="146" spans="2:6" ht="15.5" x14ac:dyDescent="0.35">
      <c r="B146" s="3"/>
      <c r="C146" s="3"/>
      <c r="D146" s="232"/>
      <c r="E146" s="232"/>
      <c r="F146" s="232"/>
    </row>
    <row r="147" spans="2:6" ht="15.5" x14ac:dyDescent="0.35">
      <c r="B147" s="3"/>
      <c r="C147" s="3"/>
      <c r="D147" s="232"/>
      <c r="E147" s="232"/>
      <c r="F147" s="232"/>
    </row>
    <row r="148" spans="2:6" ht="15.5" x14ac:dyDescent="0.35">
      <c r="B148" s="3"/>
      <c r="C148" s="3"/>
      <c r="D148" s="232"/>
      <c r="E148" s="232"/>
      <c r="F148" s="232"/>
    </row>
    <row r="149" spans="2:6" ht="15.5" x14ac:dyDescent="0.35">
      <c r="B149" s="3"/>
      <c r="C149" s="3"/>
      <c r="D149" s="232"/>
      <c r="E149" s="232"/>
      <c r="F149" s="232"/>
    </row>
    <row r="150" spans="2:6" ht="15.5" x14ac:dyDescent="0.35">
      <c r="B150" s="3"/>
      <c r="C150" s="3"/>
      <c r="D150" s="232"/>
      <c r="E150" s="232"/>
      <c r="F150" s="232"/>
    </row>
    <row r="151" spans="2:6" ht="15.5" x14ac:dyDescent="0.35">
      <c r="B151" s="3"/>
      <c r="C151" s="3"/>
      <c r="D151" s="232"/>
      <c r="E151" s="232"/>
      <c r="F151" s="232"/>
    </row>
    <row r="152" spans="2:6" ht="15.5" x14ac:dyDescent="0.35">
      <c r="B152" s="3"/>
      <c r="C152" s="3"/>
      <c r="D152" s="232"/>
      <c r="E152" s="232"/>
      <c r="F152" s="232"/>
    </row>
    <row r="153" spans="2:6" ht="15.5" x14ac:dyDescent="0.35">
      <c r="B153" s="3"/>
      <c r="C153" s="3"/>
      <c r="D153" s="232"/>
      <c r="E153" s="232"/>
      <c r="F153" s="232"/>
    </row>
    <row r="154" spans="2:6" ht="15.5" x14ac:dyDescent="0.35">
      <c r="B154" s="3"/>
      <c r="C154" s="3"/>
      <c r="D154" s="232"/>
      <c r="E154" s="232"/>
      <c r="F154" s="232"/>
    </row>
    <row r="155" spans="2:6" ht="15.5" x14ac:dyDescent="0.35">
      <c r="B155" s="3"/>
      <c r="C155" s="3"/>
      <c r="D155" s="232"/>
      <c r="E155" s="232"/>
      <c r="F155" s="232"/>
    </row>
    <row r="156" spans="2:6" ht="15.5" x14ac:dyDescent="0.35">
      <c r="B156" s="3"/>
      <c r="C156" s="3"/>
      <c r="D156" s="232"/>
      <c r="E156" s="232"/>
      <c r="F156" s="232"/>
    </row>
    <row r="157" spans="2:6" ht="15.5" x14ac:dyDescent="0.35">
      <c r="B157" s="3"/>
      <c r="C157" s="3"/>
      <c r="D157" s="232"/>
      <c r="E157" s="232"/>
      <c r="F157" s="232"/>
    </row>
    <row r="158" spans="2:6" ht="15.5" x14ac:dyDescent="0.35">
      <c r="B158" s="3"/>
      <c r="C158" s="3"/>
      <c r="D158" s="232"/>
      <c r="E158" s="232"/>
      <c r="F158" s="232"/>
    </row>
    <row r="159" spans="2:6" ht="15.5" x14ac:dyDescent="0.35">
      <c r="B159" s="3"/>
      <c r="C159" s="3"/>
      <c r="D159" s="232"/>
      <c r="E159" s="232"/>
      <c r="F159" s="232"/>
    </row>
    <row r="160" spans="2:6" ht="15.5" x14ac:dyDescent="0.35">
      <c r="B160" s="3"/>
      <c r="C160" s="3"/>
      <c r="D160" s="232"/>
      <c r="E160" s="232"/>
      <c r="F160" s="232"/>
    </row>
    <row r="161" spans="2:6" ht="15.5" x14ac:dyDescent="0.35">
      <c r="B161" s="3"/>
      <c r="C161" s="3"/>
      <c r="D161" s="232"/>
      <c r="E161" s="232"/>
      <c r="F161" s="232"/>
    </row>
    <row r="162" spans="2:6" ht="15.5" x14ac:dyDescent="0.35">
      <c r="B162" s="3"/>
      <c r="C162" s="3"/>
      <c r="D162" s="232"/>
      <c r="E162" s="232"/>
      <c r="F162" s="232"/>
    </row>
    <row r="163" spans="2:6" ht="15.5" x14ac:dyDescent="0.35">
      <c r="B163" s="3"/>
      <c r="C163" s="3"/>
      <c r="D163" s="232"/>
      <c r="E163" s="232"/>
      <c r="F163" s="232"/>
    </row>
    <row r="164" spans="2:6" ht="15.5" x14ac:dyDescent="0.35">
      <c r="B164" s="3"/>
      <c r="C164" s="3"/>
      <c r="D164" s="232"/>
      <c r="E164" s="232"/>
      <c r="F164" s="232"/>
    </row>
    <row r="165" spans="2:6" ht="15.5" x14ac:dyDescent="0.35">
      <c r="B165" s="3"/>
      <c r="C165" s="3"/>
      <c r="D165" s="232"/>
      <c r="E165" s="232"/>
      <c r="F165" s="232"/>
    </row>
    <row r="166" spans="2:6" ht="15.5" x14ac:dyDescent="0.35">
      <c r="B166" s="3"/>
      <c r="C166" s="3"/>
      <c r="D166" s="232"/>
      <c r="E166" s="232"/>
      <c r="F166" s="232"/>
    </row>
    <row r="167" spans="2:6" ht="15.5" x14ac:dyDescent="0.35">
      <c r="B167" s="3"/>
      <c r="C167" s="3"/>
      <c r="D167" s="232"/>
      <c r="E167" s="232"/>
      <c r="F167" s="232"/>
    </row>
    <row r="168" spans="2:6" ht="15.5" x14ac:dyDescent="0.35">
      <c r="B168" s="3"/>
      <c r="C168" s="3"/>
      <c r="D168" s="232"/>
      <c r="E168" s="232"/>
      <c r="F168" s="232"/>
    </row>
    <row r="169" spans="2:6" ht="15.5" x14ac:dyDescent="0.35">
      <c r="B169" s="3"/>
      <c r="C169" s="3"/>
      <c r="D169" s="232"/>
      <c r="E169" s="232"/>
      <c r="F169" s="232"/>
    </row>
    <row r="170" spans="2:6" ht="15.5" x14ac:dyDescent="0.35">
      <c r="B170" s="3"/>
      <c r="C170" s="3"/>
      <c r="D170" s="232"/>
      <c r="E170" s="232"/>
      <c r="F170" s="232"/>
    </row>
    <row r="171" spans="2:6" ht="15.5" x14ac:dyDescent="0.35">
      <c r="B171" s="3"/>
      <c r="C171" s="3"/>
      <c r="D171" s="232"/>
      <c r="E171" s="232"/>
      <c r="F171" s="232"/>
    </row>
    <row r="172" spans="2:6" ht="15.5" x14ac:dyDescent="0.35">
      <c r="B172" s="3"/>
      <c r="C172" s="3"/>
      <c r="D172" s="232"/>
      <c r="E172" s="232"/>
      <c r="F172" s="232"/>
    </row>
    <row r="173" spans="2:6" ht="15.5" x14ac:dyDescent="0.35">
      <c r="B173" s="3"/>
      <c r="C173" s="3"/>
      <c r="D173" s="232"/>
      <c r="E173" s="232"/>
      <c r="F173" s="232"/>
    </row>
    <row r="174" spans="2:6" ht="15.5" x14ac:dyDescent="0.35">
      <c r="B174" s="3"/>
      <c r="C174" s="3"/>
      <c r="D174" s="232"/>
      <c r="E174" s="232"/>
      <c r="F174" s="232"/>
    </row>
    <row r="175" spans="2:6" ht="15.5" x14ac:dyDescent="0.35">
      <c r="B175" s="3"/>
      <c r="C175" s="3"/>
      <c r="D175" s="232"/>
      <c r="E175" s="232"/>
      <c r="F175" s="232"/>
    </row>
    <row r="176" spans="2:6" ht="15.5" x14ac:dyDescent="0.35">
      <c r="B176" s="3"/>
      <c r="C176" s="3"/>
      <c r="D176" s="232"/>
      <c r="E176" s="232"/>
      <c r="F176" s="232"/>
    </row>
    <row r="177" spans="2:6" ht="15.5" x14ac:dyDescent="0.35">
      <c r="B177" s="3"/>
      <c r="C177" s="3"/>
      <c r="D177" s="232"/>
      <c r="E177" s="232"/>
      <c r="F177" s="232"/>
    </row>
    <row r="178" spans="2:6" ht="15.5" x14ac:dyDescent="0.35">
      <c r="B178" s="3"/>
      <c r="C178" s="3"/>
      <c r="D178" s="232"/>
      <c r="E178" s="232"/>
      <c r="F178" s="232"/>
    </row>
    <row r="179" spans="2:6" ht="15.5" x14ac:dyDescent="0.35">
      <c r="B179" s="3"/>
      <c r="C179" s="3"/>
      <c r="D179" s="232"/>
      <c r="E179" s="232"/>
      <c r="F179" s="232"/>
    </row>
    <row r="180" spans="2:6" ht="15.5" x14ac:dyDescent="0.35">
      <c r="B180" s="3"/>
      <c r="C180" s="3"/>
      <c r="D180" s="232"/>
      <c r="E180" s="232"/>
      <c r="F180" s="232"/>
    </row>
    <row r="181" spans="2:6" ht="15.5" x14ac:dyDescent="0.35">
      <c r="B181" s="3"/>
      <c r="C181" s="3"/>
      <c r="D181" s="232"/>
      <c r="E181" s="232"/>
      <c r="F181" s="232"/>
    </row>
    <row r="182" spans="2:6" ht="15.5" x14ac:dyDescent="0.35">
      <c r="B182" s="3"/>
      <c r="C182" s="3"/>
      <c r="D182" s="232"/>
      <c r="E182" s="232"/>
      <c r="F182" s="232"/>
    </row>
    <row r="183" spans="2:6" ht="15.5" x14ac:dyDescent="0.35">
      <c r="B183" s="3"/>
      <c r="C183" s="3"/>
      <c r="D183" s="232"/>
      <c r="E183" s="232"/>
      <c r="F183" s="232"/>
    </row>
    <row r="184" spans="2:6" ht="15.5" x14ac:dyDescent="0.35">
      <c r="B184" s="3"/>
      <c r="C184" s="3"/>
      <c r="D184" s="232"/>
      <c r="E184" s="232"/>
      <c r="F184" s="232"/>
    </row>
    <row r="185" spans="2:6" ht="15.5" x14ac:dyDescent="0.35">
      <c r="B185" s="3"/>
      <c r="C185" s="3"/>
      <c r="D185" s="232"/>
      <c r="E185" s="232"/>
      <c r="F185" s="232"/>
    </row>
    <row r="186" spans="2:6" ht="15.5" x14ac:dyDescent="0.35">
      <c r="B186" s="3"/>
      <c r="C186" s="3"/>
      <c r="D186" s="232"/>
      <c r="E186" s="232"/>
      <c r="F186" s="232"/>
    </row>
    <row r="187" spans="2:6" ht="15.5" x14ac:dyDescent="0.35">
      <c r="B187" s="3"/>
      <c r="C187" s="3"/>
      <c r="D187" s="232"/>
      <c r="E187" s="232"/>
      <c r="F187" s="232"/>
    </row>
    <row r="188" spans="2:6" ht="15.5" x14ac:dyDescent="0.35">
      <c r="B188" s="3"/>
      <c r="C188" s="3"/>
      <c r="D188" s="232"/>
      <c r="E188" s="232"/>
      <c r="F188" s="232"/>
    </row>
    <row r="189" spans="2:6" ht="15.5" x14ac:dyDescent="0.35">
      <c r="B189" s="3"/>
      <c r="C189" s="3"/>
      <c r="D189" s="232"/>
      <c r="E189" s="232"/>
      <c r="F189" s="232"/>
    </row>
    <row r="190" spans="2:6" ht="15.5" x14ac:dyDescent="0.35">
      <c r="B190" s="3"/>
      <c r="C190" s="3"/>
      <c r="D190" s="232"/>
      <c r="E190" s="232"/>
      <c r="F190" s="232"/>
    </row>
    <row r="191" spans="2:6" ht="15.5" x14ac:dyDescent="0.35">
      <c r="B191" s="3"/>
      <c r="C191" s="3"/>
      <c r="D191" s="232"/>
      <c r="E191" s="232"/>
      <c r="F191" s="232"/>
    </row>
    <row r="192" spans="2:6" ht="15.5" x14ac:dyDescent="0.35">
      <c r="B192" s="3"/>
      <c r="C192" s="3"/>
      <c r="D192" s="232"/>
      <c r="E192" s="232"/>
      <c r="F192" s="232"/>
    </row>
    <row r="193" spans="2:6" ht="15.5" x14ac:dyDescent="0.35">
      <c r="B193" s="3"/>
      <c r="C193" s="3"/>
      <c r="D193" s="232"/>
      <c r="E193" s="232"/>
      <c r="F193" s="232"/>
    </row>
    <row r="194" spans="2:6" ht="15.5" x14ac:dyDescent="0.35">
      <c r="B194" s="3"/>
      <c r="C194" s="3"/>
      <c r="D194" s="232"/>
      <c r="E194" s="232"/>
      <c r="F194" s="232"/>
    </row>
    <row r="195" spans="2:6" ht="15.5" x14ac:dyDescent="0.35">
      <c r="B195" s="3"/>
      <c r="C195" s="3"/>
      <c r="D195" s="232"/>
      <c r="E195" s="232"/>
      <c r="F195" s="232"/>
    </row>
    <row r="196" spans="2:6" ht="15.5" x14ac:dyDescent="0.35">
      <c r="B196" s="3"/>
      <c r="C196" s="3"/>
      <c r="D196" s="232"/>
      <c r="E196" s="232"/>
      <c r="F196" s="232"/>
    </row>
    <row r="197" spans="2:6" ht="15.5" x14ac:dyDescent="0.35">
      <c r="B197" s="3"/>
      <c r="C197" s="3"/>
      <c r="D197" s="232"/>
      <c r="E197" s="232"/>
      <c r="F197" s="232"/>
    </row>
    <row r="198" spans="2:6" ht="15.5" x14ac:dyDescent="0.35">
      <c r="B198" s="3"/>
      <c r="C198" s="3"/>
      <c r="D198" s="232"/>
      <c r="E198" s="232"/>
      <c r="F198" s="232"/>
    </row>
    <row r="199" spans="2:6" ht="15.5" x14ac:dyDescent="0.35">
      <c r="B199" s="3"/>
      <c r="C199" s="3"/>
      <c r="D199" s="232"/>
      <c r="E199" s="232"/>
      <c r="F199" s="232"/>
    </row>
    <row r="200" spans="2:6" ht="15.5" x14ac:dyDescent="0.35">
      <c r="B200" s="3"/>
      <c r="C200" s="3"/>
      <c r="D200" s="232"/>
      <c r="E200" s="232"/>
      <c r="F200" s="232"/>
    </row>
    <row r="201" spans="2:6" ht="15.5" x14ac:dyDescent="0.35">
      <c r="B201" s="3"/>
      <c r="C201" s="3"/>
      <c r="D201" s="232"/>
      <c r="E201" s="232"/>
      <c r="F201" s="232"/>
    </row>
    <row r="202" spans="2:6" ht="15.5" x14ac:dyDescent="0.35">
      <c r="B202" s="3"/>
      <c r="C202" s="3"/>
      <c r="D202" s="232"/>
      <c r="E202" s="232"/>
      <c r="F202" s="232"/>
    </row>
    <row r="203" spans="2:6" ht="15.5" x14ac:dyDescent="0.35">
      <c r="B203" s="3"/>
      <c r="C203" s="3"/>
      <c r="D203" s="232"/>
      <c r="E203" s="232"/>
      <c r="F203" s="232"/>
    </row>
    <row r="204" spans="2:6" ht="15.5" x14ac:dyDescent="0.35">
      <c r="B204" s="3"/>
      <c r="C204" s="3"/>
      <c r="D204" s="232"/>
      <c r="E204" s="232"/>
      <c r="F204" s="232"/>
    </row>
    <row r="205" spans="2:6" ht="15.5" x14ac:dyDescent="0.35">
      <c r="B205" s="3"/>
      <c r="C205" s="3"/>
      <c r="D205" s="232"/>
      <c r="E205" s="232"/>
      <c r="F205" s="232"/>
    </row>
    <row r="206" spans="2:6" ht="15.5" x14ac:dyDescent="0.35">
      <c r="B206" s="3"/>
      <c r="C206" s="3"/>
      <c r="D206" s="232"/>
      <c r="E206" s="232"/>
      <c r="F206" s="232"/>
    </row>
    <row r="207" spans="2:6" ht="15.5" x14ac:dyDescent="0.35">
      <c r="B207" s="3"/>
      <c r="C207" s="3"/>
      <c r="D207" s="232"/>
      <c r="E207" s="232"/>
      <c r="F207" s="232"/>
    </row>
    <row r="208" spans="2:6" ht="15.5" x14ac:dyDescent="0.35">
      <c r="B208" s="3"/>
      <c r="C208" s="3"/>
      <c r="D208" s="232"/>
      <c r="E208" s="232"/>
      <c r="F208" s="232"/>
    </row>
    <row r="209" spans="2:6" ht="15.5" x14ac:dyDescent="0.35">
      <c r="B209" s="3"/>
      <c r="C209" s="3"/>
      <c r="D209" s="232"/>
      <c r="E209" s="232"/>
      <c r="F209" s="232"/>
    </row>
    <row r="210" spans="2:6" ht="15.5" x14ac:dyDescent="0.35">
      <c r="B210" s="3"/>
      <c r="C210" s="3"/>
      <c r="D210" s="232"/>
      <c r="E210" s="232"/>
      <c r="F210" s="232"/>
    </row>
    <row r="211" spans="2:6" ht="15.5" x14ac:dyDescent="0.35">
      <c r="B211" s="3"/>
      <c r="C211" s="3"/>
      <c r="D211" s="232"/>
      <c r="E211" s="232"/>
      <c r="F211" s="232"/>
    </row>
    <row r="212" spans="2:6" ht="15.5" x14ac:dyDescent="0.35">
      <c r="B212" s="3"/>
      <c r="C212" s="3"/>
      <c r="D212" s="232"/>
      <c r="E212" s="232"/>
      <c r="F212" s="232"/>
    </row>
    <row r="213" spans="2:6" ht="15.5" x14ac:dyDescent="0.35">
      <c r="B213" s="3"/>
      <c r="C213" s="3"/>
      <c r="D213" s="232"/>
      <c r="E213" s="232"/>
      <c r="F213" s="232"/>
    </row>
    <row r="214" spans="2:6" ht="15.5" x14ac:dyDescent="0.35">
      <c r="B214" s="3"/>
      <c r="C214" s="3"/>
      <c r="D214" s="232"/>
      <c r="E214" s="232"/>
      <c r="F214" s="232"/>
    </row>
    <row r="215" spans="2:6" ht="15.5" x14ac:dyDescent="0.35">
      <c r="B215" s="3"/>
      <c r="C215" s="3"/>
      <c r="D215" s="232"/>
      <c r="E215" s="232"/>
      <c r="F215" s="232"/>
    </row>
    <row r="216" spans="2:6" ht="15.5" x14ac:dyDescent="0.35">
      <c r="B216" s="3"/>
      <c r="C216" s="3"/>
      <c r="D216" s="232"/>
      <c r="E216" s="232"/>
      <c r="F216" s="232"/>
    </row>
    <row r="217" spans="2:6" ht="15.5" x14ac:dyDescent="0.35">
      <c r="B217" s="3"/>
      <c r="C217" s="3"/>
      <c r="D217" s="232"/>
      <c r="E217" s="232"/>
      <c r="F217" s="232"/>
    </row>
    <row r="218" spans="2:6" ht="15.5" x14ac:dyDescent="0.35">
      <c r="B218" s="3"/>
      <c r="C218" s="3"/>
      <c r="D218" s="232"/>
      <c r="E218" s="232"/>
      <c r="F218" s="232"/>
    </row>
    <row r="219" spans="2:6" ht="15.5" x14ac:dyDescent="0.35">
      <c r="B219" s="3"/>
      <c r="C219" s="3"/>
      <c r="D219" s="232"/>
      <c r="E219" s="232"/>
      <c r="F219" s="232"/>
    </row>
    <row r="220" spans="2:6" ht="15.5" x14ac:dyDescent="0.35">
      <c r="B220" s="3"/>
      <c r="C220" s="3"/>
      <c r="D220" s="232"/>
      <c r="E220" s="232"/>
      <c r="F220" s="232"/>
    </row>
    <row r="221" spans="2:6" ht="15.5" x14ac:dyDescent="0.35">
      <c r="B221" s="3"/>
      <c r="C221" s="3"/>
      <c r="D221" s="232"/>
      <c r="E221" s="232"/>
      <c r="F221" s="232"/>
    </row>
    <row r="222" spans="2:6" ht="15.5" x14ac:dyDescent="0.35">
      <c r="B222" s="3"/>
      <c r="C222" s="3"/>
      <c r="D222" s="232"/>
      <c r="E222" s="232"/>
      <c r="F222" s="232"/>
    </row>
    <row r="223" spans="2:6" ht="15.5" x14ac:dyDescent="0.35">
      <c r="B223" s="3"/>
      <c r="C223" s="3"/>
      <c r="D223" s="232"/>
      <c r="E223" s="232"/>
      <c r="F223" s="232"/>
    </row>
    <row r="224" spans="2:6" ht="15.5" x14ac:dyDescent="0.35">
      <c r="B224" s="3"/>
      <c r="C224" s="3"/>
      <c r="D224" s="232"/>
      <c r="E224" s="232"/>
      <c r="F224" s="232"/>
    </row>
    <row r="225" spans="2:6" ht="15.5" x14ac:dyDescent="0.35">
      <c r="B225" s="3"/>
      <c r="C225" s="3"/>
      <c r="D225" s="232"/>
      <c r="E225" s="232"/>
      <c r="F225" s="232"/>
    </row>
    <row r="226" spans="2:6" ht="15.5" x14ac:dyDescent="0.35">
      <c r="B226" s="3"/>
      <c r="C226" s="3"/>
      <c r="D226" s="232"/>
      <c r="E226" s="232"/>
      <c r="F226" s="232"/>
    </row>
    <row r="227" spans="2:6" ht="15.5" x14ac:dyDescent="0.35">
      <c r="B227" s="3"/>
      <c r="C227" s="3"/>
      <c r="D227" s="232"/>
      <c r="E227" s="232"/>
      <c r="F227" s="232"/>
    </row>
    <row r="228" spans="2:6" ht="15.5" x14ac:dyDescent="0.35">
      <c r="B228" s="3"/>
      <c r="C228" s="3"/>
      <c r="D228" s="232"/>
      <c r="E228" s="232"/>
      <c r="F228" s="232"/>
    </row>
    <row r="229" spans="2:6" ht="15.5" x14ac:dyDescent="0.35">
      <c r="B229" s="3"/>
      <c r="C229" s="3"/>
      <c r="D229" s="232"/>
      <c r="E229" s="232"/>
      <c r="F229" s="232"/>
    </row>
    <row r="230" spans="2:6" ht="15.5" x14ac:dyDescent="0.35">
      <c r="B230" s="3"/>
      <c r="C230" s="3"/>
      <c r="D230" s="232"/>
      <c r="E230" s="232"/>
      <c r="F230" s="232"/>
    </row>
    <row r="231" spans="2:6" ht="15.5" x14ac:dyDescent="0.35">
      <c r="B231" s="3"/>
      <c r="C231" s="3"/>
      <c r="D231" s="232"/>
      <c r="E231" s="232"/>
      <c r="F231" s="232"/>
    </row>
    <row r="232" spans="2:6" ht="15.5" x14ac:dyDescent="0.35">
      <c r="B232" s="3"/>
      <c r="C232" s="3"/>
      <c r="D232" s="232"/>
      <c r="E232" s="232"/>
      <c r="F232" s="232"/>
    </row>
    <row r="233" spans="2:6" ht="15.5" x14ac:dyDescent="0.35">
      <c r="B233" s="3"/>
      <c r="C233" s="3"/>
      <c r="D233" s="232"/>
      <c r="E233" s="232"/>
      <c r="F233" s="232"/>
    </row>
    <row r="234" spans="2:6" ht="15.5" x14ac:dyDescent="0.35">
      <c r="B234" s="3"/>
      <c r="C234" s="3"/>
      <c r="D234" s="232"/>
      <c r="E234" s="232"/>
      <c r="F234" s="232"/>
    </row>
    <row r="235" spans="2:6" ht="15.5" x14ac:dyDescent="0.35">
      <c r="B235" s="3"/>
      <c r="C235" s="3"/>
      <c r="D235" s="232"/>
      <c r="E235" s="232"/>
      <c r="F235" s="232"/>
    </row>
    <row r="236" spans="2:6" ht="15.5" x14ac:dyDescent="0.35">
      <c r="B236" s="3"/>
      <c r="C236" s="3"/>
      <c r="D236" s="232"/>
      <c r="E236" s="232"/>
      <c r="F236" s="232"/>
    </row>
    <row r="237" spans="2:6" ht="15.5" x14ac:dyDescent="0.35">
      <c r="B237" s="3"/>
      <c r="C237" s="3"/>
      <c r="D237" s="232"/>
      <c r="E237" s="232"/>
      <c r="F237" s="232"/>
    </row>
    <row r="238" spans="2:6" ht="15.5" x14ac:dyDescent="0.35">
      <c r="B238" s="3"/>
      <c r="C238" s="3"/>
      <c r="D238" s="232"/>
      <c r="E238" s="232"/>
      <c r="F238" s="232"/>
    </row>
    <row r="239" spans="2:6" ht="15.5" x14ac:dyDescent="0.35">
      <c r="B239" s="3"/>
      <c r="C239" s="3"/>
      <c r="D239" s="232"/>
      <c r="E239" s="232"/>
      <c r="F239" s="232"/>
    </row>
    <row r="240" spans="2:6" ht="15.5" x14ac:dyDescent="0.35">
      <c r="B240" s="3"/>
      <c r="C240" s="3"/>
      <c r="D240" s="232"/>
      <c r="E240" s="232"/>
      <c r="F240" s="232"/>
    </row>
    <row r="241" spans="2:6" ht="15.5" x14ac:dyDescent="0.35">
      <c r="B241" s="3"/>
      <c r="C241" s="3"/>
      <c r="D241" s="232"/>
      <c r="E241" s="232"/>
      <c r="F241" s="232"/>
    </row>
    <row r="242" spans="2:6" ht="15.5" x14ac:dyDescent="0.35">
      <c r="B242" s="3"/>
      <c r="C242" s="3"/>
      <c r="D242" s="232"/>
      <c r="E242" s="232"/>
      <c r="F242" s="232"/>
    </row>
    <row r="243" spans="2:6" ht="15.5" x14ac:dyDescent="0.35">
      <c r="B243" s="3"/>
      <c r="C243" s="3"/>
      <c r="D243" s="232"/>
      <c r="E243" s="232"/>
      <c r="F243" s="232"/>
    </row>
    <row r="244" spans="2:6" ht="15.5" x14ac:dyDescent="0.35">
      <c r="B244" s="3"/>
      <c r="C244" s="3"/>
      <c r="D244" s="232"/>
      <c r="E244" s="232"/>
      <c r="F244" s="232"/>
    </row>
    <row r="245" spans="2:6" ht="15.5" x14ac:dyDescent="0.35">
      <c r="B245" s="3"/>
      <c r="C245" s="3"/>
      <c r="D245" s="232"/>
      <c r="E245" s="232"/>
      <c r="F245" s="232"/>
    </row>
    <row r="246" spans="2:6" ht="15.5" x14ac:dyDescent="0.35">
      <c r="B246" s="3"/>
      <c r="C246" s="3"/>
      <c r="D246" s="232"/>
      <c r="E246" s="232"/>
      <c r="F246" s="232"/>
    </row>
    <row r="247" spans="2:6" ht="15.5" x14ac:dyDescent="0.35">
      <c r="B247" s="3"/>
      <c r="C247" s="3"/>
      <c r="D247" s="232"/>
      <c r="E247" s="232"/>
      <c r="F247" s="232"/>
    </row>
    <row r="248" spans="2:6" ht="15.5" x14ac:dyDescent="0.35">
      <c r="B248" s="3"/>
      <c r="C248" s="3"/>
      <c r="D248" s="232"/>
      <c r="E248" s="232"/>
      <c r="F248" s="232"/>
    </row>
    <row r="249" spans="2:6" ht="15.5" x14ac:dyDescent="0.35">
      <c r="B249" s="3"/>
      <c r="C249" s="3"/>
      <c r="D249" s="232"/>
      <c r="E249" s="232"/>
      <c r="F249" s="232"/>
    </row>
    <row r="250" spans="2:6" ht="15.5" x14ac:dyDescent="0.35">
      <c r="B250" s="3"/>
      <c r="C250" s="3"/>
      <c r="D250" s="232"/>
      <c r="E250" s="232"/>
      <c r="F250" s="232"/>
    </row>
    <row r="251" spans="2:6" ht="15.5" x14ac:dyDescent="0.35">
      <c r="B251" s="3"/>
      <c r="C251" s="3"/>
      <c r="D251" s="232"/>
      <c r="E251" s="232"/>
      <c r="F251" s="232"/>
    </row>
    <row r="252" spans="2:6" ht="15.5" x14ac:dyDescent="0.35">
      <c r="B252" s="3"/>
      <c r="C252" s="3"/>
      <c r="D252" s="232"/>
      <c r="E252" s="232"/>
      <c r="F252" s="232"/>
    </row>
    <row r="253" spans="2:6" ht="15.5" x14ac:dyDescent="0.35">
      <c r="B253" s="3"/>
      <c r="C253" s="3"/>
      <c r="D253" s="232"/>
      <c r="E253" s="232"/>
      <c r="F253" s="232"/>
    </row>
    <row r="254" spans="2:6" ht="15.5" x14ac:dyDescent="0.35">
      <c r="B254" s="3"/>
      <c r="C254" s="3"/>
      <c r="D254" s="232"/>
      <c r="E254" s="232"/>
      <c r="F254" s="232"/>
    </row>
    <row r="255" spans="2:6" ht="15.5" x14ac:dyDescent="0.35">
      <c r="B255" s="3"/>
      <c r="C255" s="3"/>
      <c r="D255" s="232"/>
      <c r="E255" s="232"/>
      <c r="F255" s="232"/>
    </row>
    <row r="256" spans="2:6" ht="15.5" x14ac:dyDescent="0.35">
      <c r="B256" s="3"/>
      <c r="C256" s="3"/>
      <c r="D256" s="232"/>
      <c r="E256" s="232"/>
      <c r="F256" s="232"/>
    </row>
    <row r="257" spans="2:6" ht="15.5" x14ac:dyDescent="0.35">
      <c r="B257" s="3"/>
      <c r="C257" s="3"/>
      <c r="D257" s="232"/>
      <c r="E257" s="232"/>
      <c r="F257" s="232"/>
    </row>
    <row r="258" spans="2:6" ht="15.5" x14ac:dyDescent="0.35">
      <c r="B258" s="3"/>
      <c r="C258" s="3"/>
      <c r="D258" s="232"/>
      <c r="E258" s="232"/>
      <c r="F258" s="232"/>
    </row>
    <row r="259" spans="2:6" ht="15.5" x14ac:dyDescent="0.35">
      <c r="B259" s="3"/>
      <c r="C259" s="3"/>
      <c r="D259" s="232"/>
      <c r="E259" s="232"/>
      <c r="F259" s="232"/>
    </row>
    <row r="260" spans="2:6" ht="15.5" x14ac:dyDescent="0.35">
      <c r="B260" s="3"/>
      <c r="C260" s="3"/>
      <c r="D260" s="232"/>
      <c r="E260" s="232"/>
      <c r="F260" s="232"/>
    </row>
    <row r="261" spans="2:6" ht="15.5" x14ac:dyDescent="0.35">
      <c r="B261" s="3"/>
      <c r="C261" s="3"/>
      <c r="D261" s="232"/>
      <c r="E261" s="232"/>
      <c r="F261" s="232"/>
    </row>
    <row r="262" spans="2:6" ht="15.5" x14ac:dyDescent="0.35">
      <c r="B262" s="3"/>
      <c r="C262" s="3"/>
      <c r="D262" s="232"/>
      <c r="E262" s="232"/>
      <c r="F262" s="232"/>
    </row>
  </sheetData>
  <mergeCells count="13">
    <mergeCell ref="G1:Z1"/>
    <mergeCell ref="G2:K2"/>
    <mergeCell ref="L2:P2"/>
    <mergeCell ref="Q2:U2"/>
    <mergeCell ref="V2:Z2"/>
    <mergeCell ref="E4:E6"/>
    <mergeCell ref="E7:E9"/>
    <mergeCell ref="E10:E11"/>
    <mergeCell ref="E12:E13"/>
    <mergeCell ref="F4:F6"/>
    <mergeCell ref="F7:F9"/>
    <mergeCell ref="F10:F11"/>
    <mergeCell ref="F12:F13"/>
  </mergeCells>
  <conditionalFormatting sqref="E4:K4 E7:K7 G5:K6 E10:K10 G8:K9 E12:K12 G11:K11 B4:D13 G13:K13">
    <cfRule type="expression" dxfId="1" priority="1">
      <formula>$J4&gt;299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DED9-9B12-1A48-8E10-1F6639159C7C}">
  <dimension ref="A1:CH93"/>
  <sheetViews>
    <sheetView tabSelected="1" zoomScale="125" zoomScaleNormal="160" workbookViewId="0">
      <pane xSplit="4" ySplit="4" topLeftCell="E77" activePane="bottomRight" state="frozen"/>
      <selection pane="topRight" activeCell="E1" sqref="E1"/>
      <selection pane="bottomLeft" activeCell="A5" sqref="A5"/>
      <selection pane="bottomRight" activeCell="C79" sqref="C79"/>
    </sheetView>
  </sheetViews>
  <sheetFormatPr defaultColWidth="10.81640625" defaultRowHeight="14.5" x14ac:dyDescent="0.35"/>
  <cols>
    <col min="1" max="1" width="5.81640625" style="137" customWidth="1"/>
    <col min="2" max="2" width="20.453125" customWidth="1"/>
    <col min="3" max="3" width="25.1796875" customWidth="1"/>
    <col min="4" max="6" width="10.81640625" customWidth="1"/>
    <col min="7" max="7" width="10.81640625" style="163" customWidth="1"/>
    <col min="8" max="10" width="10.81640625" style="79" customWidth="1"/>
    <col min="11" max="11" width="10.81640625" style="164" customWidth="1"/>
    <col min="12" max="16" width="10.81640625" style="79" customWidth="1"/>
    <col min="17" max="17" width="10.81640625" style="163" customWidth="1"/>
    <col min="18" max="20" width="10.81640625" style="79" customWidth="1"/>
    <col min="21" max="21" width="10.81640625" style="164" customWidth="1"/>
    <col min="22" max="41" width="10.81640625" style="79" customWidth="1"/>
    <col min="42" max="42" width="10.81640625" style="163"/>
    <col min="43" max="45" width="10.81640625" style="79"/>
    <col min="46" max="46" width="10.81640625" style="164"/>
    <col min="47" max="47" width="10.81640625" style="79"/>
    <col min="48" max="49" width="10.81640625" style="111"/>
    <col min="50" max="50" width="10.81640625" style="79"/>
    <col min="51" max="51" width="10.81640625" style="80"/>
    <col min="57" max="57" width="10.81640625" style="78"/>
    <col min="58" max="60" width="10.81640625" style="79"/>
    <col min="61" max="61" width="10.81640625" style="80"/>
    <col min="67" max="67" width="10.81640625" style="78"/>
    <col min="68" max="70" width="10.81640625" style="79"/>
    <col min="71" max="71" width="10.81640625" style="80"/>
    <col min="77" max="77" width="10.81640625" style="78"/>
    <col min="78" max="80" width="10.81640625" style="79"/>
    <col min="81" max="81" width="10.81640625" style="80"/>
    <col min="82" max="82" width="10.81640625" style="78"/>
    <col min="83" max="85" width="10.81640625" style="79"/>
    <col min="86" max="86" width="10.81640625" style="80"/>
  </cols>
  <sheetData>
    <row r="1" spans="1:86" ht="15.5" x14ac:dyDescent="0.35">
      <c r="G1" s="353" t="s">
        <v>258</v>
      </c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5"/>
      <c r="AA1" s="272"/>
      <c r="AB1" s="265"/>
      <c r="AC1" s="265"/>
      <c r="AD1" s="265"/>
      <c r="AE1" s="265"/>
      <c r="AF1" s="271"/>
      <c r="AG1" s="271"/>
      <c r="AH1" s="271"/>
      <c r="AI1" s="271"/>
      <c r="AJ1" s="271"/>
      <c r="AK1" s="271"/>
      <c r="AL1" s="271"/>
      <c r="AM1" s="271"/>
      <c r="AN1" s="271"/>
      <c r="AO1" s="271"/>
    </row>
    <row r="2" spans="1:86" ht="16" thickBot="1" x14ac:dyDescent="0.4">
      <c r="G2" s="270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</row>
    <row r="3" spans="1:86" x14ac:dyDescent="0.35">
      <c r="G3" s="344" t="s">
        <v>76</v>
      </c>
      <c r="H3" s="345"/>
      <c r="I3" s="345"/>
      <c r="J3" s="345"/>
      <c r="K3" s="346"/>
      <c r="L3" s="333" t="s">
        <v>77</v>
      </c>
      <c r="M3" s="334"/>
      <c r="N3" s="334"/>
      <c r="O3" s="334"/>
      <c r="P3" s="335"/>
      <c r="Q3" s="347" t="s">
        <v>78</v>
      </c>
      <c r="R3" s="348"/>
      <c r="S3" s="348"/>
      <c r="T3" s="348"/>
      <c r="U3" s="349"/>
      <c r="V3" s="350" t="s">
        <v>336</v>
      </c>
      <c r="W3" s="351"/>
      <c r="X3" s="351"/>
      <c r="Y3" s="351"/>
      <c r="Z3" s="352"/>
      <c r="AA3" s="333" t="s">
        <v>349</v>
      </c>
      <c r="AB3" s="334"/>
      <c r="AC3" s="334"/>
      <c r="AD3" s="334"/>
      <c r="AE3" s="335"/>
      <c r="AF3" s="350" t="s">
        <v>350</v>
      </c>
      <c r="AG3" s="351"/>
      <c r="AH3" s="351"/>
      <c r="AI3" s="351"/>
      <c r="AJ3" s="367"/>
      <c r="AK3" s="344" t="s">
        <v>351</v>
      </c>
      <c r="AL3" s="345"/>
      <c r="AM3" s="345"/>
      <c r="AN3" s="345"/>
      <c r="AO3" s="346"/>
      <c r="AP3" s="359" t="s">
        <v>122</v>
      </c>
      <c r="AQ3" s="360"/>
      <c r="AR3" s="360"/>
      <c r="AS3" s="360"/>
      <c r="AT3" s="361"/>
      <c r="AU3" s="326" t="s">
        <v>126</v>
      </c>
      <c r="AV3" s="311"/>
      <c r="AW3" s="311"/>
      <c r="AX3" s="311"/>
      <c r="AY3" s="327"/>
      <c r="AZ3" s="326" t="s">
        <v>132</v>
      </c>
      <c r="BA3" s="311"/>
      <c r="BB3" s="311"/>
      <c r="BC3" s="311"/>
      <c r="BD3" s="327"/>
      <c r="BE3" s="326" t="s">
        <v>133</v>
      </c>
      <c r="BF3" s="311"/>
      <c r="BG3" s="311"/>
      <c r="BH3" s="311"/>
      <c r="BI3" s="327"/>
      <c r="BJ3" s="326" t="s">
        <v>134</v>
      </c>
      <c r="BK3" s="311"/>
      <c r="BL3" s="311"/>
      <c r="BM3" s="311"/>
      <c r="BN3" s="327"/>
      <c r="BO3" s="326" t="s">
        <v>135</v>
      </c>
      <c r="BP3" s="311"/>
      <c r="BQ3" s="311"/>
      <c r="BR3" s="311"/>
      <c r="BS3" s="327"/>
      <c r="BT3" s="326" t="s">
        <v>136</v>
      </c>
      <c r="BU3" s="311"/>
      <c r="BV3" s="311"/>
      <c r="BW3" s="311"/>
      <c r="BX3" s="327"/>
      <c r="BY3" s="326" t="s">
        <v>137</v>
      </c>
      <c r="BZ3" s="311"/>
      <c r="CA3" s="311"/>
      <c r="CB3" s="311"/>
      <c r="CC3" s="327"/>
      <c r="CD3" s="356" t="s">
        <v>138</v>
      </c>
      <c r="CE3" s="357"/>
      <c r="CF3" s="357"/>
      <c r="CG3" s="357"/>
      <c r="CH3" s="358"/>
    </row>
    <row r="4" spans="1:86" ht="52" x14ac:dyDescent="0.35">
      <c r="A4" s="138" t="s">
        <v>221</v>
      </c>
      <c r="B4" s="2" t="s">
        <v>97</v>
      </c>
      <c r="C4" s="7" t="s">
        <v>17</v>
      </c>
      <c r="D4" s="7" t="s">
        <v>319</v>
      </c>
      <c r="E4" s="7" t="s">
        <v>332</v>
      </c>
      <c r="F4" s="236" t="s">
        <v>333</v>
      </c>
      <c r="G4" s="159" t="s">
        <v>13</v>
      </c>
      <c r="H4" s="27" t="s">
        <v>14</v>
      </c>
      <c r="I4" s="27" t="s">
        <v>15</v>
      </c>
      <c r="J4" s="27" t="s">
        <v>16</v>
      </c>
      <c r="K4" s="28" t="s">
        <v>334</v>
      </c>
      <c r="L4" s="27" t="s">
        <v>13</v>
      </c>
      <c r="M4" s="27" t="s">
        <v>14</v>
      </c>
      <c r="N4" s="27" t="s">
        <v>15</v>
      </c>
      <c r="O4" s="27" t="s">
        <v>16</v>
      </c>
      <c r="P4" s="28" t="s">
        <v>334</v>
      </c>
      <c r="Q4" s="159" t="s">
        <v>13</v>
      </c>
      <c r="R4" s="27" t="s">
        <v>14</v>
      </c>
      <c r="S4" s="27" t="s">
        <v>15</v>
      </c>
      <c r="T4" s="27" t="s">
        <v>16</v>
      </c>
      <c r="U4" s="28" t="s">
        <v>334</v>
      </c>
      <c r="V4" s="27" t="s">
        <v>13</v>
      </c>
      <c r="W4" s="27" t="s">
        <v>14</v>
      </c>
      <c r="X4" s="27" t="s">
        <v>15</v>
      </c>
      <c r="Y4" s="27" t="s">
        <v>16</v>
      </c>
      <c r="Z4" s="28" t="s">
        <v>334</v>
      </c>
      <c r="AA4" s="27" t="s">
        <v>13</v>
      </c>
      <c r="AB4" s="27" t="s">
        <v>14</v>
      </c>
      <c r="AC4" s="27" t="s">
        <v>15</v>
      </c>
      <c r="AD4" s="27" t="s">
        <v>16</v>
      </c>
      <c r="AE4" s="28" t="s">
        <v>334</v>
      </c>
      <c r="AF4" s="27" t="s">
        <v>13</v>
      </c>
      <c r="AG4" s="27" t="s">
        <v>14</v>
      </c>
      <c r="AH4" s="27" t="s">
        <v>15</v>
      </c>
      <c r="AI4" s="27" t="s">
        <v>16</v>
      </c>
      <c r="AJ4" s="28" t="s">
        <v>334</v>
      </c>
      <c r="AK4" s="27" t="s">
        <v>13</v>
      </c>
      <c r="AL4" s="27" t="s">
        <v>14</v>
      </c>
      <c r="AM4" s="27" t="s">
        <v>15</v>
      </c>
      <c r="AN4" s="27" t="s">
        <v>16</v>
      </c>
      <c r="AO4" s="28" t="s">
        <v>334</v>
      </c>
      <c r="AP4" s="159" t="s">
        <v>13</v>
      </c>
      <c r="AQ4" s="27" t="s">
        <v>14</v>
      </c>
      <c r="AR4" s="27" t="s">
        <v>15</v>
      </c>
      <c r="AS4" s="27" t="s">
        <v>16</v>
      </c>
      <c r="AT4" s="28" t="s">
        <v>334</v>
      </c>
      <c r="AU4" s="27" t="s">
        <v>13</v>
      </c>
      <c r="AV4" s="110" t="s">
        <v>14</v>
      </c>
      <c r="AW4" s="110" t="s">
        <v>15</v>
      </c>
      <c r="AX4" s="27" t="s">
        <v>16</v>
      </c>
      <c r="AY4" s="28" t="s">
        <v>334</v>
      </c>
      <c r="AZ4" s="26" t="s">
        <v>13</v>
      </c>
      <c r="BA4" s="27" t="s">
        <v>14</v>
      </c>
      <c r="BB4" s="27" t="s">
        <v>15</v>
      </c>
      <c r="BC4" s="27" t="s">
        <v>16</v>
      </c>
      <c r="BD4" s="28" t="s">
        <v>334</v>
      </c>
      <c r="BE4" s="26" t="s">
        <v>13</v>
      </c>
      <c r="BF4" s="27" t="s">
        <v>14</v>
      </c>
      <c r="BG4" s="27" t="s">
        <v>15</v>
      </c>
      <c r="BH4" s="27" t="s">
        <v>16</v>
      </c>
      <c r="BI4" s="28" t="s">
        <v>334</v>
      </c>
      <c r="BJ4" s="27" t="s">
        <v>13</v>
      </c>
      <c r="BK4" s="27" t="s">
        <v>14</v>
      </c>
      <c r="BL4" s="27" t="s">
        <v>15</v>
      </c>
      <c r="BM4" s="27" t="s">
        <v>16</v>
      </c>
      <c r="BN4" s="28" t="s">
        <v>334</v>
      </c>
      <c r="BO4" s="26" t="s">
        <v>13</v>
      </c>
      <c r="BP4" s="27" t="s">
        <v>14</v>
      </c>
      <c r="BQ4" s="27" t="s">
        <v>15</v>
      </c>
      <c r="BR4" s="27" t="s">
        <v>16</v>
      </c>
      <c r="BS4" s="28" t="s">
        <v>334</v>
      </c>
      <c r="BT4" s="27" t="s">
        <v>13</v>
      </c>
      <c r="BU4" s="27" t="s">
        <v>14</v>
      </c>
      <c r="BV4" s="27" t="s">
        <v>15</v>
      </c>
      <c r="BW4" s="27" t="s">
        <v>16</v>
      </c>
      <c r="BX4" s="28" t="s">
        <v>334</v>
      </c>
      <c r="BY4" s="26" t="s">
        <v>13</v>
      </c>
      <c r="BZ4" s="27" t="s">
        <v>14</v>
      </c>
      <c r="CA4" s="27" t="s">
        <v>15</v>
      </c>
      <c r="CB4" s="27" t="s">
        <v>16</v>
      </c>
      <c r="CC4" s="28" t="s">
        <v>334</v>
      </c>
      <c r="CD4" s="104" t="s">
        <v>13</v>
      </c>
      <c r="CE4" s="105" t="s">
        <v>14</v>
      </c>
      <c r="CF4" s="105" t="s">
        <v>15</v>
      </c>
      <c r="CG4" s="105" t="s">
        <v>16</v>
      </c>
      <c r="CH4" s="28" t="s">
        <v>334</v>
      </c>
    </row>
    <row r="5" spans="1:86" s="96" customFormat="1" x14ac:dyDescent="0.35">
      <c r="A5" s="156" t="s">
        <v>222</v>
      </c>
      <c r="B5" s="96" t="s">
        <v>98</v>
      </c>
      <c r="C5" s="96" t="s">
        <v>49</v>
      </c>
      <c r="D5" s="204">
        <f>AVERAGE(J5,O5,T5,Y5,AS5,AX5,BC5,BH5,BM5,BR5,BW5,CB5,CG5)</f>
        <v>368</v>
      </c>
      <c r="E5" s="341">
        <f>MAX(D5:D12)</f>
        <v>4581</v>
      </c>
      <c r="F5" s="341">
        <f>1500000/E5</f>
        <v>327.43942370661426</v>
      </c>
      <c r="G5" s="114">
        <v>501612</v>
      </c>
      <c r="H5" s="116" t="s">
        <v>174</v>
      </c>
      <c r="I5" s="114" t="s">
        <v>175</v>
      </c>
      <c r="J5" s="114">
        <v>290</v>
      </c>
      <c r="K5" s="160"/>
      <c r="L5" s="97"/>
      <c r="M5" s="97"/>
      <c r="N5" s="97"/>
      <c r="O5" s="97"/>
      <c r="P5" s="97"/>
      <c r="Q5" s="165">
        <v>500199</v>
      </c>
      <c r="R5" s="99">
        <v>43868</v>
      </c>
      <c r="S5" s="99">
        <v>43863</v>
      </c>
      <c r="T5" s="97">
        <v>588</v>
      </c>
      <c r="U5" s="166"/>
      <c r="V5" s="97">
        <v>4104845</v>
      </c>
      <c r="W5" s="99">
        <v>44313</v>
      </c>
      <c r="X5" s="99">
        <v>44358</v>
      </c>
      <c r="Y5" s="97">
        <v>230</v>
      </c>
      <c r="Z5" s="273"/>
      <c r="AA5" s="97">
        <v>4106536</v>
      </c>
      <c r="AB5" s="99">
        <v>44474</v>
      </c>
      <c r="AC5" s="99">
        <v>44512</v>
      </c>
      <c r="AD5" s="97">
        <v>430</v>
      </c>
      <c r="AE5" s="100"/>
      <c r="AF5" s="97"/>
      <c r="AG5" s="97"/>
      <c r="AH5" s="97"/>
      <c r="AI5" s="97"/>
      <c r="AJ5" s="100"/>
      <c r="AK5" s="97"/>
      <c r="AL5" s="97"/>
      <c r="AM5" s="97"/>
      <c r="AN5" s="97"/>
      <c r="AO5" s="97"/>
      <c r="AP5" s="165"/>
      <c r="AQ5" s="99">
        <v>42975</v>
      </c>
      <c r="AR5" s="99">
        <v>43010</v>
      </c>
      <c r="AS5" s="97">
        <v>364</v>
      </c>
      <c r="AT5" s="166"/>
      <c r="AU5" s="97"/>
      <c r="AV5" s="108"/>
      <c r="AW5" s="108"/>
      <c r="AX5" s="97"/>
      <c r="AY5" s="100"/>
      <c r="BE5" s="98"/>
      <c r="BF5" s="97"/>
      <c r="BG5" s="97"/>
      <c r="BH5" s="97"/>
      <c r="BI5" s="100"/>
      <c r="BO5" s="98"/>
      <c r="BP5" s="97"/>
      <c r="BQ5" s="97"/>
      <c r="BR5" s="97"/>
      <c r="BS5" s="100"/>
      <c r="BY5" s="98"/>
      <c r="BZ5" s="97"/>
      <c r="CA5" s="97"/>
      <c r="CB5" s="97"/>
      <c r="CC5" s="100"/>
      <c r="CD5" s="98"/>
      <c r="CE5" s="97"/>
      <c r="CF5" s="97"/>
      <c r="CG5" s="97"/>
      <c r="CH5" s="100"/>
    </row>
    <row r="6" spans="1:86" s="96" customFormat="1" x14ac:dyDescent="0.35">
      <c r="A6" s="156"/>
      <c r="B6" s="96" t="s">
        <v>98</v>
      </c>
      <c r="C6" s="96" t="s">
        <v>99</v>
      </c>
      <c r="D6" s="204">
        <f>AVERAGE(J6,O6,T6,Y6,AS6,AX6,BC6,BH6,BM6,BR6,BW6,CB6,CG6)</f>
        <v>291.66666666666669</v>
      </c>
      <c r="E6" s="342"/>
      <c r="F6" s="342"/>
      <c r="G6" s="114"/>
      <c r="H6" s="114"/>
      <c r="I6" s="114"/>
      <c r="J6" s="114"/>
      <c r="K6" s="160"/>
      <c r="L6" s="97"/>
      <c r="M6" s="97"/>
      <c r="N6" s="97"/>
      <c r="O6" s="97"/>
      <c r="P6" s="97"/>
      <c r="Q6" s="165"/>
      <c r="R6" s="97"/>
      <c r="S6" s="97"/>
      <c r="T6" s="97"/>
      <c r="U6" s="166"/>
      <c r="V6" s="97">
        <v>4104858</v>
      </c>
      <c r="W6" s="99">
        <v>44313</v>
      </c>
      <c r="X6" s="99">
        <v>44358</v>
      </c>
      <c r="Y6" s="97" t="s">
        <v>80</v>
      </c>
      <c r="Z6" s="273"/>
      <c r="AA6" s="97">
        <v>4106531</v>
      </c>
      <c r="AB6" s="99">
        <v>44474</v>
      </c>
      <c r="AC6" s="99">
        <v>44512</v>
      </c>
      <c r="AD6" s="97">
        <v>310</v>
      </c>
      <c r="AE6" s="100"/>
      <c r="AF6" s="97"/>
      <c r="AG6" s="97"/>
      <c r="AH6" s="97"/>
      <c r="AI6" s="97"/>
      <c r="AJ6" s="100"/>
      <c r="AK6" s="97"/>
      <c r="AL6" s="97"/>
      <c r="AM6" s="97"/>
      <c r="AN6" s="97"/>
      <c r="AO6" s="97"/>
      <c r="AP6" s="165"/>
      <c r="AQ6" s="99">
        <v>42975</v>
      </c>
      <c r="AR6" s="99">
        <v>43010</v>
      </c>
      <c r="AS6" s="97">
        <v>325</v>
      </c>
      <c r="AT6" s="166"/>
      <c r="AU6" s="97"/>
      <c r="AV6" s="108"/>
      <c r="AW6" s="108"/>
      <c r="AX6" s="97"/>
      <c r="AY6" s="100"/>
      <c r="BA6" s="109">
        <v>36130</v>
      </c>
      <c r="BB6" s="109">
        <v>36161</v>
      </c>
      <c r="BC6" s="96">
        <v>430</v>
      </c>
      <c r="BE6" s="98"/>
      <c r="BF6" s="108">
        <v>36373</v>
      </c>
      <c r="BG6" s="108">
        <v>36404</v>
      </c>
      <c r="BH6" s="97">
        <v>120</v>
      </c>
      <c r="BI6" s="100"/>
      <c r="BO6" s="98"/>
      <c r="BP6" s="97"/>
      <c r="BQ6" s="97"/>
      <c r="BR6" s="97"/>
      <c r="BS6" s="100"/>
      <c r="BY6" s="98"/>
      <c r="BZ6" s="97"/>
      <c r="CA6" s="97"/>
      <c r="CB6" s="97"/>
      <c r="CC6" s="100"/>
      <c r="CD6" s="98"/>
      <c r="CE6" s="97"/>
      <c r="CF6" s="97"/>
      <c r="CG6" s="97"/>
      <c r="CH6" s="100"/>
    </row>
    <row r="7" spans="1:86" s="96" customFormat="1" x14ac:dyDescent="0.35">
      <c r="A7" s="156"/>
      <c r="B7" s="96" t="s">
        <v>98</v>
      </c>
      <c r="C7" s="96" t="s">
        <v>100</v>
      </c>
      <c r="D7" s="204">
        <f>AVERAGE(J7,O7,T7,Y7,AS7,AX7,BC7,BH7,BM7,BR7,BW7,CB7,CG7)</f>
        <v>4581</v>
      </c>
      <c r="E7" s="342"/>
      <c r="F7" s="342"/>
      <c r="G7" s="114"/>
      <c r="H7" s="114"/>
      <c r="I7" s="114"/>
      <c r="J7" s="114"/>
      <c r="K7" s="160"/>
      <c r="L7" s="97"/>
      <c r="M7" s="97"/>
      <c r="N7" s="97"/>
      <c r="O7" s="97"/>
      <c r="P7" s="97"/>
      <c r="Q7" s="165"/>
      <c r="R7" s="97"/>
      <c r="S7" s="97"/>
      <c r="T7" s="97"/>
      <c r="U7" s="166"/>
      <c r="V7" s="97"/>
      <c r="W7" s="97"/>
      <c r="X7" s="97"/>
      <c r="Y7" s="97"/>
      <c r="Z7" s="273"/>
      <c r="AA7" s="97"/>
      <c r="AB7" s="97"/>
      <c r="AC7" s="97"/>
      <c r="AD7" s="97"/>
      <c r="AE7" s="100"/>
      <c r="AF7" s="97"/>
      <c r="AG7" s="97"/>
      <c r="AH7" s="97"/>
      <c r="AI7" s="97"/>
      <c r="AJ7" s="100"/>
      <c r="AK7" s="97"/>
      <c r="AL7" s="97"/>
      <c r="AM7" s="97"/>
      <c r="AN7" s="97"/>
      <c r="AO7" s="97"/>
      <c r="AP7" s="165"/>
      <c r="AQ7" s="99">
        <v>42975</v>
      </c>
      <c r="AR7" s="99">
        <v>43010</v>
      </c>
      <c r="AS7" s="97">
        <v>4581</v>
      </c>
      <c r="AT7" s="166"/>
      <c r="AU7" s="97"/>
      <c r="AV7" s="108"/>
      <c r="AW7" s="108"/>
      <c r="AX7" s="97"/>
      <c r="AY7" s="100"/>
      <c r="BE7" s="98"/>
      <c r="BF7" s="97"/>
      <c r="BG7" s="97"/>
      <c r="BH7" s="97"/>
      <c r="BI7" s="100"/>
      <c r="BO7" s="98"/>
      <c r="BP7" s="97"/>
      <c r="BQ7" s="97"/>
      <c r="BR7" s="97"/>
      <c r="BS7" s="100"/>
      <c r="BY7" s="98"/>
      <c r="BZ7" s="97"/>
      <c r="CA7" s="97"/>
      <c r="CB7" s="97"/>
      <c r="CC7" s="100"/>
      <c r="CD7" s="98"/>
      <c r="CE7" s="97"/>
      <c r="CF7" s="97"/>
      <c r="CG7" s="97"/>
      <c r="CH7" s="100"/>
    </row>
    <row r="8" spans="1:86" s="96" customFormat="1" x14ac:dyDescent="0.35">
      <c r="A8" s="156"/>
      <c r="B8" s="96" t="s">
        <v>98</v>
      </c>
      <c r="C8" s="96" t="s">
        <v>139</v>
      </c>
      <c r="D8" s="204">
        <f>AVERAGE(J8,O8,T8,Y8,AS8,AX8,BC8,BH8,BM8,BR8,BW8,CB8,CG8)</f>
        <v>163.33333333333334</v>
      </c>
      <c r="E8" s="342"/>
      <c r="F8" s="342"/>
      <c r="G8" s="114"/>
      <c r="H8" s="114"/>
      <c r="I8" s="114"/>
      <c r="J8" s="114"/>
      <c r="K8" s="160"/>
      <c r="L8" s="97"/>
      <c r="M8" s="97"/>
      <c r="N8" s="97"/>
      <c r="O8" s="97"/>
      <c r="P8" s="97"/>
      <c r="Q8" s="165"/>
      <c r="R8" s="97"/>
      <c r="S8" s="97"/>
      <c r="T8" s="97"/>
      <c r="U8" s="166"/>
      <c r="V8" s="97">
        <v>4104888</v>
      </c>
      <c r="W8" s="99">
        <v>44313</v>
      </c>
      <c r="X8" s="99">
        <v>44358</v>
      </c>
      <c r="Y8" s="97">
        <v>150</v>
      </c>
      <c r="Z8" s="273"/>
      <c r="AA8" s="97">
        <v>4106598</v>
      </c>
      <c r="AB8" s="99">
        <v>44474</v>
      </c>
      <c r="AC8" s="99">
        <v>44512</v>
      </c>
      <c r="AD8" s="97">
        <v>200</v>
      </c>
      <c r="AE8" s="100"/>
      <c r="AF8" s="97"/>
      <c r="AG8" s="97"/>
      <c r="AH8" s="97"/>
      <c r="AI8" s="97"/>
      <c r="AJ8" s="100"/>
      <c r="AK8" s="97"/>
      <c r="AL8" s="97"/>
      <c r="AM8" s="97"/>
      <c r="AN8" s="97"/>
      <c r="AO8" s="97"/>
      <c r="AP8" s="165"/>
      <c r="AQ8" s="99"/>
      <c r="AR8" s="99"/>
      <c r="AS8" s="97"/>
      <c r="AT8" s="166"/>
      <c r="AU8" s="97"/>
      <c r="AV8" s="108"/>
      <c r="AW8" s="108"/>
      <c r="AX8" s="97"/>
      <c r="AY8" s="100"/>
      <c r="BA8" s="109">
        <v>36130</v>
      </c>
      <c r="BB8" s="109">
        <v>36161</v>
      </c>
      <c r="BC8" s="96">
        <v>260</v>
      </c>
      <c r="BE8" s="98"/>
      <c r="BF8" s="108">
        <v>36373</v>
      </c>
      <c r="BG8" s="108">
        <v>36404</v>
      </c>
      <c r="BH8" s="97">
        <v>80</v>
      </c>
      <c r="BI8" s="100"/>
      <c r="BO8" s="98"/>
      <c r="BP8" s="97"/>
      <c r="BQ8" s="97"/>
      <c r="BR8" s="97"/>
      <c r="BS8" s="100"/>
      <c r="BY8" s="98"/>
      <c r="BZ8" s="97"/>
      <c r="CA8" s="97"/>
      <c r="CB8" s="97"/>
      <c r="CC8" s="100"/>
      <c r="CD8" s="98"/>
      <c r="CE8" s="97"/>
      <c r="CF8" s="97"/>
      <c r="CG8" s="97"/>
      <c r="CH8" s="100"/>
    </row>
    <row r="9" spans="1:86" s="96" customFormat="1" x14ac:dyDescent="0.35">
      <c r="A9" s="156"/>
      <c r="B9" s="96" t="s">
        <v>98</v>
      </c>
      <c r="C9" s="96" t="s">
        <v>140</v>
      </c>
      <c r="D9" s="204">
        <f>AVERAGE(J9,O9,T9,Y9,AS9,AX9,BC9,BH9,BM9,BR9,BW9,CB9,CG9)</f>
        <v>290</v>
      </c>
      <c r="E9" s="342"/>
      <c r="F9" s="342"/>
      <c r="G9" s="114"/>
      <c r="H9" s="114"/>
      <c r="I9" s="114"/>
      <c r="J9" s="114"/>
      <c r="K9" s="160"/>
      <c r="L9" s="97"/>
      <c r="M9" s="97"/>
      <c r="N9" s="97"/>
      <c r="O9" s="97"/>
      <c r="P9" s="97"/>
      <c r="Q9" s="165"/>
      <c r="R9" s="97"/>
      <c r="S9" s="97"/>
      <c r="T9" s="97"/>
      <c r="U9" s="166"/>
      <c r="V9" s="97"/>
      <c r="W9" s="97"/>
      <c r="X9" s="97"/>
      <c r="Y9" s="97"/>
      <c r="Z9" s="273"/>
      <c r="AA9" s="97"/>
      <c r="AB9" s="97"/>
      <c r="AC9" s="97"/>
      <c r="AD9" s="97"/>
      <c r="AE9" s="100"/>
      <c r="AF9" s="97"/>
      <c r="AG9" s="97"/>
      <c r="AH9" s="97"/>
      <c r="AI9" s="97"/>
      <c r="AJ9" s="100"/>
      <c r="AK9" s="97"/>
      <c r="AL9" s="97"/>
      <c r="AM9" s="97"/>
      <c r="AN9" s="97"/>
      <c r="AO9" s="97"/>
      <c r="AP9" s="165"/>
      <c r="AQ9" s="99"/>
      <c r="AR9" s="99"/>
      <c r="AS9" s="97"/>
      <c r="AT9" s="166"/>
      <c r="AU9" s="97"/>
      <c r="AV9" s="108"/>
      <c r="AW9" s="108"/>
      <c r="AX9" s="97"/>
      <c r="AY9" s="100"/>
      <c r="BA9" s="109">
        <v>36130</v>
      </c>
      <c r="BB9" s="109">
        <v>36161</v>
      </c>
      <c r="BC9" s="96">
        <v>290</v>
      </c>
      <c r="BE9" s="98"/>
      <c r="BF9" s="97"/>
      <c r="BG9" s="97"/>
      <c r="BH9" s="97"/>
      <c r="BI9" s="100"/>
      <c r="BO9" s="98"/>
      <c r="BP9" s="97"/>
      <c r="BQ9" s="97"/>
      <c r="BR9" s="97"/>
      <c r="BS9" s="100"/>
      <c r="BY9" s="98"/>
      <c r="BZ9" s="97"/>
      <c r="CA9" s="97"/>
      <c r="CB9" s="97"/>
      <c r="CC9" s="100"/>
      <c r="CD9" s="98"/>
      <c r="CE9" s="97"/>
      <c r="CF9" s="97"/>
      <c r="CG9" s="97"/>
      <c r="CH9" s="100"/>
    </row>
    <row r="10" spans="1:86" s="96" customFormat="1" x14ac:dyDescent="0.35">
      <c r="A10" s="156"/>
      <c r="B10" s="96" t="s">
        <v>98</v>
      </c>
      <c r="C10" s="96" t="s">
        <v>176</v>
      </c>
      <c r="D10" s="204">
        <f>AVERAGE(J10,O10,T10,Y10,AS10,AX10,BC10,BH10,BM10,BR10,BW10,CB10,CG10)</f>
        <v>131</v>
      </c>
      <c r="E10" s="342"/>
      <c r="F10" s="342"/>
      <c r="G10" s="114">
        <v>501612</v>
      </c>
      <c r="H10" s="118" t="s">
        <v>174</v>
      </c>
      <c r="I10" s="118" t="s">
        <v>175</v>
      </c>
      <c r="J10" s="114">
        <v>131</v>
      </c>
      <c r="K10" s="160"/>
      <c r="L10" s="97"/>
      <c r="M10" s="97"/>
      <c r="N10" s="97"/>
      <c r="O10" s="97"/>
      <c r="P10" s="97"/>
      <c r="Q10" s="165"/>
      <c r="R10" s="97"/>
      <c r="S10" s="97"/>
      <c r="T10" s="97"/>
      <c r="U10" s="166"/>
      <c r="V10" s="97"/>
      <c r="W10" s="97"/>
      <c r="X10" s="97"/>
      <c r="Y10" s="97"/>
      <c r="Z10" s="273"/>
      <c r="AA10" s="97"/>
      <c r="AB10" s="97"/>
      <c r="AC10" s="97"/>
      <c r="AD10" s="97"/>
      <c r="AE10" s="100"/>
      <c r="AF10" s="97"/>
      <c r="AG10" s="97"/>
      <c r="AH10" s="97"/>
      <c r="AI10" s="97"/>
      <c r="AJ10" s="100"/>
      <c r="AK10" s="97"/>
      <c r="AL10" s="97"/>
      <c r="AM10" s="97"/>
      <c r="AN10" s="97"/>
      <c r="AO10" s="97"/>
      <c r="AP10" s="165"/>
      <c r="AQ10" s="99"/>
      <c r="AR10" s="99"/>
      <c r="AS10" s="97"/>
      <c r="AT10" s="166"/>
      <c r="AU10" s="97"/>
      <c r="AV10" s="108"/>
      <c r="AW10" s="108"/>
      <c r="AX10" s="97"/>
      <c r="AY10" s="100"/>
      <c r="BA10" s="109"/>
      <c r="BB10" s="109"/>
      <c r="BE10" s="98"/>
      <c r="BF10" s="97"/>
      <c r="BG10" s="97"/>
      <c r="BH10" s="97"/>
      <c r="BI10" s="100"/>
      <c r="BO10" s="98"/>
      <c r="BP10" s="97"/>
      <c r="BQ10" s="97"/>
      <c r="BR10" s="97"/>
      <c r="BS10" s="100"/>
      <c r="BY10" s="98"/>
      <c r="BZ10" s="97"/>
      <c r="CA10" s="97"/>
      <c r="CB10" s="97"/>
      <c r="CC10" s="100"/>
      <c r="CD10" s="98"/>
      <c r="CE10" s="97"/>
      <c r="CF10" s="97"/>
      <c r="CG10" s="97"/>
      <c r="CH10" s="100"/>
    </row>
    <row r="11" spans="1:86" s="96" customFormat="1" x14ac:dyDescent="0.35">
      <c r="A11" s="156"/>
      <c r="B11" s="96" t="s">
        <v>98</v>
      </c>
      <c r="C11" s="96" t="s">
        <v>177</v>
      </c>
      <c r="D11" s="204">
        <f>AVERAGE(J11,O11,T11,Y11,AS11,AX11,BC11,BH11,BM11,BR11,BW11,CB11,CG11)</f>
        <v>378</v>
      </c>
      <c r="E11" s="342"/>
      <c r="F11" s="342"/>
      <c r="G11" s="114">
        <v>503267</v>
      </c>
      <c r="H11" s="118" t="s">
        <v>174</v>
      </c>
      <c r="I11" s="118" t="s">
        <v>175</v>
      </c>
      <c r="J11" s="114">
        <v>296</v>
      </c>
      <c r="K11" s="160"/>
      <c r="L11" s="97"/>
      <c r="M11" s="97"/>
      <c r="N11" s="97"/>
      <c r="O11" s="97"/>
      <c r="P11" s="97"/>
      <c r="Q11" s="165"/>
      <c r="R11" s="97"/>
      <c r="S11" s="97"/>
      <c r="T11" s="97"/>
      <c r="U11" s="166"/>
      <c r="V11" s="97">
        <v>4104818</v>
      </c>
      <c r="W11" s="99">
        <v>44313</v>
      </c>
      <c r="X11" s="99">
        <v>44358</v>
      </c>
      <c r="Y11" s="97">
        <v>460</v>
      </c>
      <c r="Z11" s="273">
        <v>556</v>
      </c>
      <c r="AA11" s="97">
        <v>4106529</v>
      </c>
      <c r="AB11" s="99">
        <v>44474</v>
      </c>
      <c r="AC11" s="99">
        <v>44512</v>
      </c>
      <c r="AD11" s="97">
        <v>880</v>
      </c>
      <c r="AE11" s="100"/>
      <c r="AF11" s="97"/>
      <c r="AG11" s="97"/>
      <c r="AH11" s="97"/>
      <c r="AI11" s="97"/>
      <c r="AJ11" s="100"/>
      <c r="AK11" s="97"/>
      <c r="AL11" s="97"/>
      <c r="AM11" s="97"/>
      <c r="AN11" s="97"/>
      <c r="AO11" s="97"/>
      <c r="AP11" s="165"/>
      <c r="AQ11" s="99"/>
      <c r="AR11" s="99"/>
      <c r="AS11" s="97"/>
      <c r="AT11" s="166"/>
      <c r="AU11" s="97"/>
      <c r="AV11" s="108"/>
      <c r="AW11" s="108"/>
      <c r="AX11" s="97"/>
      <c r="AY11" s="100"/>
      <c r="BA11" s="109"/>
      <c r="BB11" s="109"/>
      <c r="BE11" s="98"/>
      <c r="BF11" s="97"/>
      <c r="BG11" s="97"/>
      <c r="BH11" s="97"/>
      <c r="BI11" s="100"/>
      <c r="BO11" s="98"/>
      <c r="BP11" s="97"/>
      <c r="BQ11" s="97"/>
      <c r="BR11" s="97"/>
      <c r="BS11" s="100"/>
      <c r="BY11" s="98"/>
      <c r="BZ11" s="97"/>
      <c r="CA11" s="97"/>
      <c r="CB11" s="97"/>
      <c r="CC11" s="100"/>
      <c r="CD11" s="98"/>
      <c r="CE11" s="97"/>
      <c r="CF11" s="97"/>
      <c r="CG11" s="97"/>
      <c r="CH11" s="100"/>
    </row>
    <row r="12" spans="1:86" s="96" customFormat="1" x14ac:dyDescent="0.35">
      <c r="A12" s="156"/>
      <c r="B12" s="96" t="s">
        <v>98</v>
      </c>
      <c r="C12" s="96" t="s">
        <v>178</v>
      </c>
      <c r="D12" s="204">
        <f>AVERAGE(J12,O12,T12,Y12,AS12,AX12,BC12,BH12,BM12,BR12,BW12,CB12,CG12)</f>
        <v>156</v>
      </c>
      <c r="E12" s="342"/>
      <c r="F12" s="342"/>
      <c r="G12" s="114">
        <v>503489</v>
      </c>
      <c r="H12" s="118" t="s">
        <v>174</v>
      </c>
      <c r="I12" s="118" t="s">
        <v>175</v>
      </c>
      <c r="J12" s="114">
        <v>156</v>
      </c>
      <c r="K12" s="160"/>
      <c r="L12" s="97"/>
      <c r="M12" s="97"/>
      <c r="N12" s="97"/>
      <c r="O12" s="97"/>
      <c r="P12" s="97"/>
      <c r="Q12" s="165"/>
      <c r="R12" s="97"/>
      <c r="S12" s="97"/>
      <c r="T12" s="97"/>
      <c r="U12" s="166"/>
      <c r="V12" s="97"/>
      <c r="W12" s="97"/>
      <c r="X12" s="97"/>
      <c r="Y12" s="97"/>
      <c r="Z12" s="273"/>
      <c r="AA12" s="97"/>
      <c r="AB12" s="97"/>
      <c r="AC12" s="97"/>
      <c r="AD12" s="97"/>
      <c r="AE12" s="100"/>
      <c r="AF12" s="97"/>
      <c r="AG12" s="97"/>
      <c r="AH12" s="97"/>
      <c r="AI12" s="97"/>
      <c r="AJ12" s="100"/>
      <c r="AK12" s="97"/>
      <c r="AL12" s="97"/>
      <c r="AM12" s="97"/>
      <c r="AN12" s="97"/>
      <c r="AO12" s="97"/>
      <c r="AP12" s="165"/>
      <c r="AQ12" s="99"/>
      <c r="AR12" s="99"/>
      <c r="AS12" s="97"/>
      <c r="AT12" s="166"/>
      <c r="AU12" s="97"/>
      <c r="AV12" s="108"/>
      <c r="AW12" s="108"/>
      <c r="AX12" s="97"/>
      <c r="AY12" s="100"/>
      <c r="BA12" s="109"/>
      <c r="BB12" s="109"/>
      <c r="BE12" s="98"/>
      <c r="BF12" s="97"/>
      <c r="BG12" s="97"/>
      <c r="BH12" s="97"/>
      <c r="BI12" s="100"/>
      <c r="BO12" s="98"/>
      <c r="BP12" s="97"/>
      <c r="BQ12" s="97"/>
      <c r="BR12" s="97"/>
      <c r="BS12" s="100"/>
      <c r="BY12" s="98"/>
      <c r="BZ12" s="97"/>
      <c r="CA12" s="97"/>
      <c r="CB12" s="97"/>
      <c r="CC12" s="100"/>
      <c r="CD12" s="98"/>
      <c r="CE12" s="97"/>
      <c r="CF12" s="97"/>
      <c r="CG12" s="97"/>
      <c r="CH12" s="100"/>
    </row>
    <row r="13" spans="1:86" s="96" customFormat="1" x14ac:dyDescent="0.35">
      <c r="A13" s="156"/>
      <c r="B13" s="96" t="s">
        <v>98</v>
      </c>
      <c r="C13" s="96" t="s">
        <v>338</v>
      </c>
      <c r="D13" s="204">
        <f>AVERAGE(J13,O13,T13,Y13,AS13,AX13,BC13,BH13,BM13,BR13,BW13,CB13,CG13)</f>
        <v>275</v>
      </c>
      <c r="E13" s="343"/>
      <c r="F13" s="343"/>
      <c r="G13" s="114"/>
      <c r="H13" s="118"/>
      <c r="I13" s="118"/>
      <c r="J13" s="114"/>
      <c r="K13" s="160"/>
      <c r="L13" s="97"/>
      <c r="M13" s="97"/>
      <c r="N13" s="97"/>
      <c r="O13" s="97"/>
      <c r="P13" s="97"/>
      <c r="Q13" s="165">
        <v>500887</v>
      </c>
      <c r="R13" s="99">
        <v>43868</v>
      </c>
      <c r="S13" s="99">
        <v>43892</v>
      </c>
      <c r="T13" s="97">
        <v>275</v>
      </c>
      <c r="U13" s="166"/>
      <c r="V13" s="97"/>
      <c r="W13" s="97"/>
      <c r="X13" s="97"/>
      <c r="Y13" s="97"/>
      <c r="Z13" s="273"/>
      <c r="AA13" s="97"/>
      <c r="AB13" s="97"/>
      <c r="AC13" s="97"/>
      <c r="AD13" s="97"/>
      <c r="AE13" s="100"/>
      <c r="AF13" s="97"/>
      <c r="AG13" s="97"/>
      <c r="AH13" s="97"/>
      <c r="AI13" s="97"/>
      <c r="AJ13" s="100"/>
      <c r="AK13" s="97"/>
      <c r="AL13" s="97"/>
      <c r="AM13" s="97"/>
      <c r="AN13" s="97"/>
      <c r="AO13" s="97"/>
      <c r="AP13" s="165"/>
      <c r="AQ13" s="99"/>
      <c r="AR13" s="99"/>
      <c r="AS13" s="97"/>
      <c r="AT13" s="166"/>
      <c r="AU13" s="97"/>
      <c r="AV13" s="108"/>
      <c r="AW13" s="108"/>
      <c r="AX13" s="97"/>
      <c r="AY13" s="100"/>
      <c r="BA13" s="109"/>
      <c r="BB13" s="109"/>
      <c r="BE13" s="98"/>
      <c r="BF13" s="97"/>
      <c r="BG13" s="97"/>
      <c r="BH13" s="97"/>
      <c r="BI13" s="100"/>
      <c r="BO13" s="98"/>
      <c r="BP13" s="97"/>
      <c r="BQ13" s="97"/>
      <c r="BR13" s="97"/>
      <c r="BS13" s="100"/>
      <c r="BY13" s="98"/>
      <c r="BZ13" s="97"/>
      <c r="CA13" s="97"/>
      <c r="CB13" s="97"/>
      <c r="CC13" s="100"/>
      <c r="CD13" s="98"/>
      <c r="CE13" s="97"/>
      <c r="CF13" s="97"/>
      <c r="CG13" s="97"/>
      <c r="CH13" s="100"/>
    </row>
    <row r="14" spans="1:86" s="94" customFormat="1" x14ac:dyDescent="0.35">
      <c r="A14" s="157" t="s">
        <v>222</v>
      </c>
      <c r="B14" s="94" t="s">
        <v>101</v>
      </c>
      <c r="C14" s="95" t="s">
        <v>102</v>
      </c>
      <c r="D14" s="205">
        <f>AVERAGE(J14,O14,T14,Y14,AS14,AX14,BC14,BH14,BM14,BR14,BW14,CB14,CG14)</f>
        <v>8927</v>
      </c>
      <c r="E14" s="337">
        <f>MAX(D14:D23)</f>
        <v>22278.25</v>
      </c>
      <c r="F14" s="337">
        <f>1500000/E14</f>
        <v>67.330243623264849</v>
      </c>
      <c r="G14" s="113">
        <v>501352</v>
      </c>
      <c r="H14" s="120" t="s">
        <v>174</v>
      </c>
      <c r="I14" s="120" t="s">
        <v>180</v>
      </c>
      <c r="J14" s="113">
        <v>12629</v>
      </c>
      <c r="K14" s="161"/>
      <c r="L14" s="95"/>
      <c r="M14" s="95"/>
      <c r="N14" s="95"/>
      <c r="O14" s="95"/>
      <c r="P14" s="95"/>
      <c r="Q14" s="167">
        <v>503694</v>
      </c>
      <c r="R14" s="95"/>
      <c r="S14" s="95"/>
      <c r="T14" s="95">
        <v>9040</v>
      </c>
      <c r="U14" s="168"/>
      <c r="V14" s="95">
        <v>4104806</v>
      </c>
      <c r="W14" s="102">
        <v>44316</v>
      </c>
      <c r="X14" s="102">
        <v>44358</v>
      </c>
      <c r="Y14" s="95">
        <v>5900</v>
      </c>
      <c r="Z14" s="274"/>
      <c r="AA14" s="95">
        <v>4106581</v>
      </c>
      <c r="AB14" s="102">
        <v>44474</v>
      </c>
      <c r="AC14" s="102">
        <v>44515</v>
      </c>
      <c r="AD14" s="95">
        <v>4000</v>
      </c>
      <c r="AE14" s="103"/>
      <c r="AF14" s="95"/>
      <c r="AG14" s="95"/>
      <c r="AH14" s="95"/>
      <c r="AI14" s="95"/>
      <c r="AJ14" s="103"/>
      <c r="AK14" s="95"/>
      <c r="AL14" s="95"/>
      <c r="AM14" s="95"/>
      <c r="AN14" s="95"/>
      <c r="AO14" s="95"/>
      <c r="AP14" s="167"/>
      <c r="AQ14" s="102">
        <v>42975</v>
      </c>
      <c r="AR14" s="102">
        <v>43010</v>
      </c>
      <c r="AS14" s="95">
        <v>8139</v>
      </c>
      <c r="AT14" s="168"/>
      <c r="AU14" s="95"/>
      <c r="AV14" s="107"/>
      <c r="AW14" s="107"/>
      <c r="AX14" s="95"/>
      <c r="AY14" s="103"/>
      <c r="BE14" s="101"/>
      <c r="BF14" s="95"/>
      <c r="BG14" s="95"/>
      <c r="BH14" s="95"/>
      <c r="BI14" s="103"/>
      <c r="BO14" s="101"/>
      <c r="BP14" s="95"/>
      <c r="BQ14" s="95"/>
      <c r="BR14" s="95"/>
      <c r="BS14" s="103"/>
      <c r="BY14" s="101"/>
      <c r="BZ14" s="95"/>
      <c r="CA14" s="95"/>
      <c r="CB14" s="95"/>
      <c r="CC14" s="103"/>
      <c r="CD14" s="101"/>
      <c r="CE14" s="95"/>
      <c r="CF14" s="95"/>
      <c r="CG14" s="95"/>
      <c r="CH14" s="103"/>
    </row>
    <row r="15" spans="1:86" s="94" customFormat="1" x14ac:dyDescent="0.35">
      <c r="A15" s="157"/>
      <c r="B15" s="94" t="s">
        <v>101</v>
      </c>
      <c r="C15" s="95" t="s">
        <v>103</v>
      </c>
      <c r="D15" s="205">
        <f>AVERAGE(J15,O15,T15,Y15,AS15,AX15,BC15,BH15,BM15,BR15,BW15,CB15,CG15)</f>
        <v>7827</v>
      </c>
      <c r="E15" s="337"/>
      <c r="F15" s="337"/>
      <c r="G15" s="113"/>
      <c r="H15" s="120"/>
      <c r="I15" s="120"/>
      <c r="J15" s="113"/>
      <c r="K15" s="161"/>
      <c r="L15" s="95"/>
      <c r="M15" s="95"/>
      <c r="N15" s="95"/>
      <c r="O15" s="95"/>
      <c r="P15" s="95"/>
      <c r="Q15" s="167"/>
      <c r="R15" s="95"/>
      <c r="S15" s="95"/>
      <c r="T15" s="95"/>
      <c r="U15" s="168"/>
      <c r="V15" s="95"/>
      <c r="W15" s="95"/>
      <c r="X15" s="95"/>
      <c r="Y15" s="95"/>
      <c r="Z15" s="274"/>
      <c r="AA15" s="95"/>
      <c r="AB15" s="95"/>
      <c r="AC15" s="95"/>
      <c r="AD15" s="95"/>
      <c r="AE15" s="103"/>
      <c r="AF15" s="95"/>
      <c r="AG15" s="95"/>
      <c r="AH15" s="95"/>
      <c r="AI15" s="95"/>
      <c r="AJ15" s="103"/>
      <c r="AK15" s="95"/>
      <c r="AL15" s="95"/>
      <c r="AM15" s="95"/>
      <c r="AN15" s="95"/>
      <c r="AO15" s="95"/>
      <c r="AP15" s="167"/>
      <c r="AQ15" s="102">
        <v>42975</v>
      </c>
      <c r="AR15" s="102">
        <v>43010</v>
      </c>
      <c r="AS15" s="95">
        <v>7827</v>
      </c>
      <c r="AT15" s="168"/>
      <c r="AU15" s="95"/>
      <c r="AV15" s="107"/>
      <c r="AW15" s="107"/>
      <c r="AX15" s="95"/>
      <c r="AY15" s="103"/>
      <c r="BE15" s="101"/>
      <c r="BF15" s="95"/>
      <c r="BG15" s="95"/>
      <c r="BH15" s="95"/>
      <c r="BI15" s="103"/>
      <c r="BO15" s="101"/>
      <c r="BP15" s="95"/>
      <c r="BQ15" s="95"/>
      <c r="BR15" s="95"/>
      <c r="BS15" s="103"/>
      <c r="BY15" s="101"/>
      <c r="BZ15" s="95"/>
      <c r="CA15" s="95"/>
      <c r="CB15" s="95"/>
      <c r="CC15" s="103"/>
      <c r="CD15" s="101"/>
      <c r="CE15" s="95"/>
      <c r="CF15" s="95"/>
      <c r="CG15" s="95"/>
      <c r="CH15" s="103"/>
    </row>
    <row r="16" spans="1:86" s="94" customFormat="1" x14ac:dyDescent="0.35">
      <c r="A16" s="157"/>
      <c r="B16" s="94" t="s">
        <v>101</v>
      </c>
      <c r="C16" s="95" t="s">
        <v>179</v>
      </c>
      <c r="D16" s="205">
        <f>AVERAGE(J16,O16,T16,Y16,AS16,AX16,BC16,BH16,BM16,BR16,BW16,CB16,CG16)</f>
        <v>22278.25</v>
      </c>
      <c r="E16" s="337"/>
      <c r="F16" s="337"/>
      <c r="G16" s="113">
        <v>500528</v>
      </c>
      <c r="H16" s="120" t="s">
        <v>174</v>
      </c>
      <c r="I16" s="120" t="s">
        <v>180</v>
      </c>
      <c r="J16" s="113">
        <v>15296</v>
      </c>
      <c r="K16" s="161"/>
      <c r="L16" s="95"/>
      <c r="M16" s="95"/>
      <c r="N16" s="95"/>
      <c r="O16" s="95"/>
      <c r="P16" s="95"/>
      <c r="Q16" s="167">
        <v>500434</v>
      </c>
      <c r="R16" s="102">
        <v>43861</v>
      </c>
      <c r="S16" s="102">
        <v>43894</v>
      </c>
      <c r="T16" s="95">
        <v>29891</v>
      </c>
      <c r="U16" s="168"/>
      <c r="V16" s="95">
        <v>4104838</v>
      </c>
      <c r="W16" s="102">
        <v>44316</v>
      </c>
      <c r="X16" s="102">
        <v>44358</v>
      </c>
      <c r="Y16" s="95">
        <v>26000</v>
      </c>
      <c r="Z16" s="274"/>
      <c r="AA16" s="95">
        <v>4106591</v>
      </c>
      <c r="AB16" s="102">
        <v>44474</v>
      </c>
      <c r="AC16" s="102">
        <v>44515</v>
      </c>
      <c r="AD16" s="95">
        <v>21000</v>
      </c>
      <c r="AE16" s="103"/>
      <c r="AF16" s="95"/>
      <c r="AG16" s="95"/>
      <c r="AH16" s="95"/>
      <c r="AI16" s="95"/>
      <c r="AJ16" s="103"/>
      <c r="AK16" s="95"/>
      <c r="AL16" s="95"/>
      <c r="AM16" s="95"/>
      <c r="AN16" s="95"/>
      <c r="AO16" s="95"/>
      <c r="AP16" s="167"/>
      <c r="AQ16" s="102">
        <v>42975</v>
      </c>
      <c r="AR16" s="102">
        <v>43010</v>
      </c>
      <c r="AS16" s="95">
        <v>17926</v>
      </c>
      <c r="AT16" s="168"/>
      <c r="AU16" s="95"/>
      <c r="AV16" s="107"/>
      <c r="AW16" s="107"/>
      <c r="AX16" s="95"/>
      <c r="AY16" s="103"/>
      <c r="BE16" s="101"/>
      <c r="BF16" s="95"/>
      <c r="BG16" s="95"/>
      <c r="BH16" s="95"/>
      <c r="BI16" s="103"/>
      <c r="BO16" s="101"/>
      <c r="BP16" s="95"/>
      <c r="BQ16" s="95"/>
      <c r="BR16" s="95"/>
      <c r="BS16" s="103"/>
      <c r="BY16" s="101"/>
      <c r="BZ16" s="95"/>
      <c r="CA16" s="95"/>
      <c r="CB16" s="95"/>
      <c r="CC16" s="103"/>
      <c r="CD16" s="101"/>
      <c r="CE16" s="95"/>
      <c r="CF16" s="95"/>
      <c r="CG16" s="95"/>
      <c r="CH16" s="103"/>
    </row>
    <row r="17" spans="1:86" s="94" customFormat="1" x14ac:dyDescent="0.35">
      <c r="A17" s="157"/>
      <c r="B17" s="94" t="s">
        <v>101</v>
      </c>
      <c r="C17" s="95" t="s">
        <v>99</v>
      </c>
      <c r="D17" s="205">
        <f>AVERAGE(J17,O17,T17,Y17,AS17,AX17,BC17,BH17,BM17,BR17,BW17,CB17,CG17)</f>
        <v>16433.75</v>
      </c>
      <c r="E17" s="337"/>
      <c r="F17" s="337"/>
      <c r="G17" s="113">
        <v>503358</v>
      </c>
      <c r="H17" s="120" t="s">
        <v>174</v>
      </c>
      <c r="I17" s="120" t="s">
        <v>180</v>
      </c>
      <c r="J17" s="113">
        <v>6988</v>
      </c>
      <c r="K17" s="161"/>
      <c r="L17" s="95"/>
      <c r="M17" s="95"/>
      <c r="N17" s="95"/>
      <c r="O17" s="95"/>
      <c r="P17" s="95"/>
      <c r="Q17" s="167">
        <v>501430</v>
      </c>
      <c r="R17" s="102">
        <v>43861</v>
      </c>
      <c r="S17" s="102">
        <v>43894</v>
      </c>
      <c r="T17" s="95">
        <v>13287</v>
      </c>
      <c r="U17" s="168"/>
      <c r="V17" s="95">
        <v>4104857</v>
      </c>
      <c r="W17" s="102">
        <v>44316</v>
      </c>
      <c r="X17" s="102">
        <v>44358</v>
      </c>
      <c r="Y17" s="95">
        <v>20000</v>
      </c>
      <c r="Z17" s="274"/>
      <c r="AA17" s="95">
        <v>4106544</v>
      </c>
      <c r="AB17" s="102">
        <v>44474</v>
      </c>
      <c r="AC17" s="102">
        <v>44515</v>
      </c>
      <c r="AD17" s="95">
        <v>14000</v>
      </c>
      <c r="AE17" s="103"/>
      <c r="AF17" s="95"/>
      <c r="AG17" s="95"/>
      <c r="AH17" s="95"/>
      <c r="AI17" s="95"/>
      <c r="AJ17" s="103"/>
      <c r="AK17" s="95"/>
      <c r="AL17" s="95"/>
      <c r="AM17" s="95"/>
      <c r="AN17" s="95"/>
      <c r="AO17" s="95"/>
      <c r="AP17" s="167"/>
      <c r="AQ17" s="102">
        <v>42975</v>
      </c>
      <c r="AR17" s="102">
        <v>43010</v>
      </c>
      <c r="AS17" s="95">
        <v>25460</v>
      </c>
      <c r="AT17" s="168"/>
      <c r="AU17" s="95"/>
      <c r="AV17" s="107"/>
      <c r="AW17" s="107"/>
      <c r="AX17" s="95"/>
      <c r="AY17" s="103"/>
      <c r="BE17" s="101"/>
      <c r="BF17" s="95"/>
      <c r="BG17" s="95"/>
      <c r="BH17" s="95"/>
      <c r="BI17" s="103"/>
      <c r="BO17" s="101"/>
      <c r="BP17" s="95"/>
      <c r="BQ17" s="95"/>
      <c r="BR17" s="95"/>
      <c r="BS17" s="103"/>
      <c r="BY17" s="101"/>
      <c r="BZ17" s="95"/>
      <c r="CA17" s="95"/>
      <c r="CB17" s="95"/>
      <c r="CC17" s="103"/>
      <c r="CD17" s="101"/>
      <c r="CE17" s="95"/>
      <c r="CF17" s="95"/>
      <c r="CG17" s="95"/>
      <c r="CH17" s="103"/>
    </row>
    <row r="18" spans="1:86" s="94" customFormat="1" x14ac:dyDescent="0.35">
      <c r="A18" s="157"/>
      <c r="B18" s="94" t="s">
        <v>101</v>
      </c>
      <c r="C18" s="95" t="s">
        <v>145</v>
      </c>
      <c r="D18" s="205">
        <f>AVERAGE(J18,O18,T18,Y18,AS18,AX18,BC18,BH18,BM18,BR18,BW18,CB18,CG18)</f>
        <v>5141</v>
      </c>
      <c r="E18" s="337"/>
      <c r="F18" s="337"/>
      <c r="G18" s="113"/>
      <c r="H18" s="120"/>
      <c r="I18" s="120"/>
      <c r="J18" s="113"/>
      <c r="K18" s="161"/>
      <c r="L18" s="95"/>
      <c r="M18" s="95"/>
      <c r="N18" s="95"/>
      <c r="O18" s="95"/>
      <c r="P18" s="95"/>
      <c r="Q18" s="167">
        <v>502350</v>
      </c>
      <c r="R18" s="102">
        <v>43861</v>
      </c>
      <c r="S18" s="102">
        <v>43894</v>
      </c>
      <c r="T18" s="95">
        <v>5381</v>
      </c>
      <c r="U18" s="168"/>
      <c r="V18" s="95">
        <v>4104820</v>
      </c>
      <c r="W18" s="102">
        <v>44316</v>
      </c>
      <c r="X18" s="102">
        <v>44358</v>
      </c>
      <c r="Y18" s="95">
        <v>8000</v>
      </c>
      <c r="Z18" s="274">
        <v>9</v>
      </c>
      <c r="AA18" s="95">
        <v>4106535</v>
      </c>
      <c r="AB18" s="102">
        <v>44474</v>
      </c>
      <c r="AC18" s="102">
        <v>44515</v>
      </c>
      <c r="AD18" s="95">
        <v>5100</v>
      </c>
      <c r="AE18" s="103"/>
      <c r="AF18" s="95"/>
      <c r="AG18" s="95"/>
      <c r="AH18" s="95"/>
      <c r="AI18" s="95"/>
      <c r="AJ18" s="103"/>
      <c r="AK18" s="95"/>
      <c r="AL18" s="95"/>
      <c r="AM18" s="95"/>
      <c r="AN18" s="95"/>
      <c r="AO18" s="95"/>
      <c r="AP18" s="167"/>
      <c r="AQ18" s="102"/>
      <c r="AR18" s="102"/>
      <c r="AS18" s="95"/>
      <c r="AT18" s="168"/>
      <c r="AU18" s="95"/>
      <c r="AV18" s="107"/>
      <c r="AW18" s="107"/>
      <c r="AX18" s="95"/>
      <c r="AY18" s="103"/>
      <c r="BE18" s="101"/>
      <c r="BF18" s="95"/>
      <c r="BG18" s="95"/>
      <c r="BH18" s="95"/>
      <c r="BI18" s="103"/>
      <c r="BK18" s="106">
        <v>36495</v>
      </c>
      <c r="BL18" s="106">
        <v>36526</v>
      </c>
      <c r="BM18" s="94">
        <v>1293</v>
      </c>
      <c r="BO18" s="101"/>
      <c r="BP18" s="107">
        <v>36861</v>
      </c>
      <c r="BQ18" s="107">
        <v>36892</v>
      </c>
      <c r="BR18" s="95">
        <v>5890</v>
      </c>
      <c r="BS18" s="103"/>
      <c r="BY18" s="101"/>
      <c r="BZ18" s="95"/>
      <c r="CA18" s="95"/>
      <c r="CB18" s="95"/>
      <c r="CC18" s="103"/>
      <c r="CD18" s="101"/>
      <c r="CE18" s="95"/>
      <c r="CF18" s="95"/>
      <c r="CG18" s="95"/>
      <c r="CH18" s="103"/>
    </row>
    <row r="19" spans="1:86" s="94" customFormat="1" x14ac:dyDescent="0.35">
      <c r="A19" s="157"/>
      <c r="B19" s="94" t="s">
        <v>101</v>
      </c>
      <c r="C19" s="95" t="s">
        <v>141</v>
      </c>
      <c r="D19" s="205">
        <f>AVERAGE(J19,O19,T19,Y19,AS19,AX19,BC19,BH19,BM19,BR19,BW19,CB19,CG19)</f>
        <v>15321.5</v>
      </c>
      <c r="E19" s="337"/>
      <c r="F19" s="337"/>
      <c r="G19" s="113"/>
      <c r="H19" s="120"/>
      <c r="I19" s="120"/>
      <c r="J19" s="113"/>
      <c r="K19" s="161"/>
      <c r="L19" s="95"/>
      <c r="M19" s="95"/>
      <c r="N19" s="95"/>
      <c r="O19" s="95"/>
      <c r="P19" s="95"/>
      <c r="Q19" s="167"/>
      <c r="R19" s="95"/>
      <c r="S19" s="95"/>
      <c r="T19" s="95"/>
      <c r="U19" s="168"/>
      <c r="V19" s="95"/>
      <c r="W19" s="95"/>
      <c r="X19" s="95"/>
      <c r="Y19" s="95"/>
      <c r="Z19" s="274"/>
      <c r="AA19" s="95"/>
      <c r="AB19" s="95"/>
      <c r="AC19" s="95"/>
      <c r="AD19" s="95"/>
      <c r="AE19" s="103"/>
      <c r="AF19" s="95"/>
      <c r="AG19" s="95"/>
      <c r="AH19" s="95"/>
      <c r="AI19" s="95"/>
      <c r="AJ19" s="103"/>
      <c r="AK19" s="95"/>
      <c r="AL19" s="95"/>
      <c r="AM19" s="95"/>
      <c r="AN19" s="95"/>
      <c r="AO19" s="95"/>
      <c r="AP19" s="167"/>
      <c r="AQ19" s="102"/>
      <c r="AR19" s="102"/>
      <c r="AS19" s="95"/>
      <c r="AT19" s="168"/>
      <c r="AU19" s="95"/>
      <c r="AV19" s="107"/>
      <c r="AW19" s="107"/>
      <c r="AX19" s="95"/>
      <c r="AY19" s="103"/>
      <c r="BA19" s="106">
        <v>36130</v>
      </c>
      <c r="BB19" s="106">
        <v>36161</v>
      </c>
      <c r="BC19" s="94">
        <v>9070</v>
      </c>
      <c r="BE19" s="101"/>
      <c r="BF19" s="107">
        <v>36373</v>
      </c>
      <c r="BG19" s="107">
        <v>36404</v>
      </c>
      <c r="BH19" s="95">
        <v>15090</v>
      </c>
      <c r="BI19" s="103"/>
      <c r="BK19" s="106">
        <v>36495</v>
      </c>
      <c r="BL19" s="106">
        <v>36526</v>
      </c>
      <c r="BM19" s="94">
        <v>1716</v>
      </c>
      <c r="BO19" s="101"/>
      <c r="BP19" s="107">
        <v>36861</v>
      </c>
      <c r="BQ19" s="107">
        <v>36892</v>
      </c>
      <c r="BR19" s="95">
        <v>35410</v>
      </c>
      <c r="BS19" s="103"/>
      <c r="BY19" s="101"/>
      <c r="BZ19" s="95"/>
      <c r="CA19" s="95"/>
      <c r="CB19" s="95"/>
      <c r="CC19" s="103"/>
      <c r="CD19" s="101"/>
      <c r="CE19" s="95"/>
      <c r="CF19" s="95"/>
      <c r="CG19" s="95"/>
      <c r="CH19" s="103"/>
    </row>
    <row r="20" spans="1:86" s="94" customFormat="1" x14ac:dyDescent="0.35">
      <c r="A20" s="157"/>
      <c r="B20" s="94" t="s">
        <v>101</v>
      </c>
      <c r="C20" s="95" t="s">
        <v>142</v>
      </c>
      <c r="D20" s="205">
        <f>AVERAGE(J20,O20,T20,Y20,AS20,AX20,BC20,BH20,BM20,BR20,BW20,CB20,CG20)</f>
        <v>1374</v>
      </c>
      <c r="E20" s="337"/>
      <c r="F20" s="337"/>
      <c r="G20" s="113"/>
      <c r="H20" s="120"/>
      <c r="I20" s="120"/>
      <c r="J20" s="113"/>
      <c r="K20" s="161"/>
      <c r="L20" s="95"/>
      <c r="M20" s="95"/>
      <c r="N20" s="95"/>
      <c r="O20" s="95"/>
      <c r="P20" s="95"/>
      <c r="Q20" s="167"/>
      <c r="R20" s="95"/>
      <c r="S20" s="95"/>
      <c r="T20" s="95"/>
      <c r="U20" s="168"/>
      <c r="V20" s="95"/>
      <c r="W20" s="95"/>
      <c r="X20" s="95"/>
      <c r="Y20" s="95"/>
      <c r="Z20" s="274"/>
      <c r="AA20" s="95"/>
      <c r="AB20" s="95"/>
      <c r="AC20" s="95"/>
      <c r="AD20" s="95"/>
      <c r="AE20" s="103"/>
      <c r="AF20" s="95"/>
      <c r="AG20" s="95"/>
      <c r="AH20" s="95"/>
      <c r="AI20" s="95"/>
      <c r="AJ20" s="103"/>
      <c r="AK20" s="95"/>
      <c r="AL20" s="95"/>
      <c r="AM20" s="95"/>
      <c r="AN20" s="95"/>
      <c r="AO20" s="95"/>
      <c r="AP20" s="167"/>
      <c r="AQ20" s="102"/>
      <c r="AR20" s="102"/>
      <c r="AS20" s="95"/>
      <c r="AT20" s="168"/>
      <c r="AU20" s="95"/>
      <c r="AV20" s="107"/>
      <c r="AW20" s="107"/>
      <c r="AX20" s="95"/>
      <c r="AY20" s="103"/>
      <c r="BE20" s="101"/>
      <c r="BF20" s="95"/>
      <c r="BG20" s="95"/>
      <c r="BH20" s="95"/>
      <c r="BI20" s="103"/>
      <c r="BK20" s="106">
        <v>36495</v>
      </c>
      <c r="BL20" s="106">
        <v>36526</v>
      </c>
      <c r="BM20" s="94">
        <v>1374</v>
      </c>
      <c r="BO20" s="101"/>
      <c r="BP20" s="95"/>
      <c r="BQ20" s="95"/>
      <c r="BR20" s="95"/>
      <c r="BS20" s="103"/>
      <c r="BY20" s="101"/>
      <c r="BZ20" s="95"/>
      <c r="CA20" s="95"/>
      <c r="CB20" s="95"/>
      <c r="CC20" s="103"/>
      <c r="CD20" s="101"/>
      <c r="CE20" s="95"/>
      <c r="CF20" s="95"/>
      <c r="CG20" s="95"/>
      <c r="CH20" s="103"/>
    </row>
    <row r="21" spans="1:86" s="94" customFormat="1" x14ac:dyDescent="0.35">
      <c r="A21" s="157"/>
      <c r="B21" s="94" t="s">
        <v>101</v>
      </c>
      <c r="C21" s="95" t="s">
        <v>29</v>
      </c>
      <c r="D21" s="205">
        <f>AVERAGE(J21,O21,T21,Y21,AS21,AX21,BC21,BH21,BM21,BR21,BW21,CB21,CG21)</f>
        <v>920</v>
      </c>
      <c r="E21" s="337"/>
      <c r="F21" s="337"/>
      <c r="G21" s="113"/>
      <c r="H21" s="120"/>
      <c r="I21" s="120"/>
      <c r="J21" s="113"/>
      <c r="K21" s="161"/>
      <c r="L21" s="95"/>
      <c r="M21" s="95"/>
      <c r="N21" s="95"/>
      <c r="O21" s="95"/>
      <c r="P21" s="95"/>
      <c r="Q21" s="167"/>
      <c r="R21" s="95"/>
      <c r="S21" s="95"/>
      <c r="T21" s="95"/>
      <c r="U21" s="168"/>
      <c r="V21" s="95"/>
      <c r="W21" s="95"/>
      <c r="X21" s="95"/>
      <c r="Y21" s="95"/>
      <c r="Z21" s="274"/>
      <c r="AA21" s="95"/>
      <c r="AB21" s="95"/>
      <c r="AC21" s="95"/>
      <c r="AD21" s="95"/>
      <c r="AE21" s="103"/>
      <c r="AF21" s="95"/>
      <c r="AG21" s="95"/>
      <c r="AH21" s="95"/>
      <c r="AI21" s="95"/>
      <c r="AJ21" s="103"/>
      <c r="AK21" s="95"/>
      <c r="AL21" s="95"/>
      <c r="AM21" s="95"/>
      <c r="AN21" s="95"/>
      <c r="AO21" s="95"/>
      <c r="AP21" s="167"/>
      <c r="AQ21" s="102"/>
      <c r="AR21" s="102"/>
      <c r="AS21" s="95"/>
      <c r="AT21" s="168"/>
      <c r="AU21" s="95"/>
      <c r="AV21" s="107"/>
      <c r="AW21" s="107"/>
      <c r="AX21" s="95"/>
      <c r="AY21" s="103"/>
      <c r="BE21" s="101"/>
      <c r="BF21" s="95"/>
      <c r="BG21" s="95"/>
      <c r="BH21" s="95"/>
      <c r="BI21" s="103"/>
      <c r="BO21" s="101"/>
      <c r="BP21" s="107">
        <v>36861</v>
      </c>
      <c r="BQ21" s="107">
        <v>36892</v>
      </c>
      <c r="BR21" s="95">
        <v>920</v>
      </c>
      <c r="BS21" s="103"/>
      <c r="BY21" s="101"/>
      <c r="BZ21" s="95"/>
      <c r="CA21" s="95"/>
      <c r="CB21" s="95"/>
      <c r="CC21" s="103"/>
      <c r="CD21" s="101"/>
      <c r="CE21" s="95"/>
      <c r="CF21" s="95"/>
      <c r="CG21" s="95"/>
      <c r="CH21" s="103"/>
    </row>
    <row r="22" spans="1:86" s="94" customFormat="1" x14ac:dyDescent="0.35">
      <c r="A22" s="157"/>
      <c r="B22" s="94" t="s">
        <v>101</v>
      </c>
      <c r="C22" s="95" t="s">
        <v>143</v>
      </c>
      <c r="D22" s="205">
        <f>AVERAGE(J22,O22,T22,Y22,AS22,AX22,BC22,BH22,BM22,BR22,BW22,CB22,CG22)</f>
        <v>6120</v>
      </c>
      <c r="E22" s="337"/>
      <c r="F22" s="337"/>
      <c r="G22" s="113"/>
      <c r="H22" s="120"/>
      <c r="I22" s="120"/>
      <c r="J22" s="113"/>
      <c r="K22" s="161"/>
      <c r="L22" s="95"/>
      <c r="M22" s="95"/>
      <c r="N22" s="95"/>
      <c r="O22" s="95"/>
      <c r="P22" s="95"/>
      <c r="Q22" s="167">
        <v>503694</v>
      </c>
      <c r="R22" s="102">
        <v>43861</v>
      </c>
      <c r="S22" s="102">
        <v>43894</v>
      </c>
      <c r="T22" s="95">
        <v>9040</v>
      </c>
      <c r="U22" s="168"/>
      <c r="V22" s="95"/>
      <c r="W22" s="95"/>
      <c r="X22" s="95"/>
      <c r="Y22" s="95"/>
      <c r="Z22" s="274"/>
      <c r="AA22" s="95"/>
      <c r="AB22" s="95"/>
      <c r="AC22" s="95"/>
      <c r="AD22" s="95"/>
      <c r="AE22" s="103"/>
      <c r="AF22" s="95"/>
      <c r="AG22" s="95"/>
      <c r="AH22" s="95"/>
      <c r="AI22" s="95"/>
      <c r="AJ22" s="103"/>
      <c r="AK22" s="95"/>
      <c r="AL22" s="95"/>
      <c r="AM22" s="95"/>
      <c r="AN22" s="95"/>
      <c r="AO22" s="95"/>
      <c r="AP22" s="167"/>
      <c r="AQ22" s="102"/>
      <c r="AR22" s="102"/>
      <c r="AS22" s="95"/>
      <c r="AT22" s="168"/>
      <c r="AU22" s="95"/>
      <c r="AV22" s="107"/>
      <c r="AW22" s="107"/>
      <c r="AX22" s="95"/>
      <c r="AY22" s="103"/>
      <c r="BA22" s="106">
        <v>36130</v>
      </c>
      <c r="BB22" s="106">
        <v>36161</v>
      </c>
      <c r="BC22" s="94">
        <v>3820</v>
      </c>
      <c r="BE22" s="101"/>
      <c r="BF22" s="95"/>
      <c r="BG22" s="95"/>
      <c r="BH22" s="95"/>
      <c r="BI22" s="103"/>
      <c r="BO22" s="101"/>
      <c r="BP22" s="107">
        <v>36861</v>
      </c>
      <c r="BQ22" s="107">
        <v>36892</v>
      </c>
      <c r="BR22" s="95">
        <v>5500</v>
      </c>
      <c r="BS22" s="103"/>
      <c r="BY22" s="101"/>
      <c r="BZ22" s="95"/>
      <c r="CA22" s="95"/>
      <c r="CB22" s="95"/>
      <c r="CC22" s="103"/>
      <c r="CD22" s="101"/>
      <c r="CE22" s="95"/>
      <c r="CF22" s="95"/>
      <c r="CG22" s="95"/>
      <c r="CH22" s="103"/>
    </row>
    <row r="23" spans="1:86" s="94" customFormat="1" x14ac:dyDescent="0.35">
      <c r="A23" s="157"/>
      <c r="B23" s="94" t="s">
        <v>101</v>
      </c>
      <c r="C23" s="95" t="s">
        <v>144</v>
      </c>
      <c r="D23" s="205">
        <f>AVERAGE(J23,O23,T23,Y23,AS23,AX23,BC23,BH23,BM23,BR23,BW23,CB23,CG23)</f>
        <v>9845</v>
      </c>
      <c r="E23" s="337"/>
      <c r="F23" s="337"/>
      <c r="G23" s="113"/>
      <c r="H23" s="120"/>
      <c r="I23" s="120"/>
      <c r="J23" s="113"/>
      <c r="K23" s="161"/>
      <c r="L23" s="95"/>
      <c r="M23" s="95"/>
      <c r="N23" s="95"/>
      <c r="O23" s="95"/>
      <c r="P23" s="95"/>
      <c r="Q23" s="167"/>
      <c r="R23" s="95"/>
      <c r="S23" s="95"/>
      <c r="T23" s="95"/>
      <c r="U23" s="168"/>
      <c r="V23" s="95"/>
      <c r="W23" s="95"/>
      <c r="X23" s="95"/>
      <c r="Y23" s="95"/>
      <c r="Z23" s="274"/>
      <c r="AA23" s="95"/>
      <c r="AB23" s="95"/>
      <c r="AC23" s="95"/>
      <c r="AD23" s="95"/>
      <c r="AE23" s="103"/>
      <c r="AF23" s="95"/>
      <c r="AG23" s="95"/>
      <c r="AH23" s="95"/>
      <c r="AI23" s="95"/>
      <c r="AJ23" s="103"/>
      <c r="AK23" s="95"/>
      <c r="AL23" s="95"/>
      <c r="AM23" s="95"/>
      <c r="AN23" s="95"/>
      <c r="AO23" s="95"/>
      <c r="AP23" s="167"/>
      <c r="AQ23" s="102"/>
      <c r="AR23" s="102"/>
      <c r="AS23" s="95"/>
      <c r="AT23" s="168"/>
      <c r="AU23" s="95"/>
      <c r="AV23" s="107"/>
      <c r="AW23" s="107"/>
      <c r="AX23" s="95"/>
      <c r="AY23" s="103"/>
      <c r="BE23" s="101"/>
      <c r="BF23" s="107">
        <v>36373</v>
      </c>
      <c r="BG23" s="107">
        <v>36404</v>
      </c>
      <c r="BH23" s="95">
        <v>10730</v>
      </c>
      <c r="BI23" s="103"/>
      <c r="BO23" s="101"/>
      <c r="BP23" s="107">
        <v>36861</v>
      </c>
      <c r="BQ23" s="107">
        <v>36892</v>
      </c>
      <c r="BR23" s="95">
        <v>8960</v>
      </c>
      <c r="BS23" s="103"/>
      <c r="BY23" s="101"/>
      <c r="BZ23" s="95"/>
      <c r="CA23" s="95"/>
      <c r="CB23" s="95"/>
      <c r="CC23" s="103"/>
      <c r="CD23" s="101"/>
      <c r="CE23" s="95"/>
      <c r="CF23" s="95"/>
      <c r="CG23" s="95"/>
      <c r="CH23" s="103"/>
    </row>
    <row r="24" spans="1:86" s="96" customFormat="1" x14ac:dyDescent="0.35">
      <c r="A24" s="156" t="s">
        <v>222</v>
      </c>
      <c r="B24" s="96" t="s">
        <v>104</v>
      </c>
      <c r="C24" s="151" t="s">
        <v>37</v>
      </c>
      <c r="D24" s="204">
        <f>AVERAGE(J24,O24,T24,Y24,AS24,AX24,BC24,BH24,BM24,BR24,BW24,CB24,CG24)</f>
        <v>2783.6666666666665</v>
      </c>
      <c r="E24" s="336">
        <f>MAX(D24:D32)</f>
        <v>3518.3333333333335</v>
      </c>
      <c r="F24" s="336">
        <f>1500000/E24</f>
        <v>426.33822832780669</v>
      </c>
      <c r="G24" s="114"/>
      <c r="H24" s="118"/>
      <c r="I24" s="118"/>
      <c r="J24" s="114"/>
      <c r="K24" s="160"/>
      <c r="L24" s="151">
        <v>4091268</v>
      </c>
      <c r="M24" s="207">
        <v>43783</v>
      </c>
      <c r="N24" s="207">
        <v>43816</v>
      </c>
      <c r="O24" s="151">
        <v>190</v>
      </c>
      <c r="P24" s="151"/>
      <c r="Q24" s="169">
        <v>501720</v>
      </c>
      <c r="R24" s="207">
        <v>43863</v>
      </c>
      <c r="S24" s="207">
        <v>43893</v>
      </c>
      <c r="T24" s="151"/>
      <c r="U24" s="170"/>
      <c r="V24" s="151">
        <v>4104823</v>
      </c>
      <c r="W24" s="207">
        <v>44316</v>
      </c>
      <c r="X24" s="207">
        <v>44358</v>
      </c>
      <c r="Y24" s="151">
        <v>1600</v>
      </c>
      <c r="Z24" s="275"/>
      <c r="AA24" s="151"/>
      <c r="AB24" s="151"/>
      <c r="AC24" s="151"/>
      <c r="AD24" s="151"/>
      <c r="AE24" s="224"/>
      <c r="AF24" s="151"/>
      <c r="AG24" s="151"/>
      <c r="AH24" s="151"/>
      <c r="AI24" s="151"/>
      <c r="AJ24" s="224"/>
      <c r="AK24" s="151"/>
      <c r="AL24" s="151"/>
      <c r="AM24" s="151"/>
      <c r="AN24" s="151"/>
      <c r="AO24" s="151"/>
      <c r="AP24" s="165"/>
      <c r="AQ24" s="99">
        <v>42975</v>
      </c>
      <c r="AR24" s="99">
        <v>43003</v>
      </c>
      <c r="AS24" s="97">
        <v>4882</v>
      </c>
      <c r="AT24" s="166"/>
      <c r="AU24" s="97"/>
      <c r="AV24" s="108"/>
      <c r="AW24" s="108"/>
      <c r="AX24" s="97"/>
      <c r="AY24" s="100"/>
      <c r="BE24" s="98"/>
      <c r="BF24" s="97"/>
      <c r="BG24" s="97"/>
      <c r="BH24" s="97"/>
      <c r="BI24" s="100"/>
      <c r="BO24" s="98"/>
      <c r="BP24" s="97"/>
      <c r="BQ24" s="97"/>
      <c r="BR24" s="97"/>
      <c r="BS24" s="100"/>
      <c r="BU24" s="109">
        <v>39326</v>
      </c>
      <c r="BV24" s="109">
        <v>39356</v>
      </c>
      <c r="BW24" s="96">
        <v>4370</v>
      </c>
      <c r="BY24" s="98"/>
      <c r="BZ24" s="108">
        <v>39661</v>
      </c>
      <c r="CA24" s="108">
        <v>39661</v>
      </c>
      <c r="CB24" s="97">
        <v>5330</v>
      </c>
      <c r="CC24" s="100"/>
      <c r="CD24" s="98"/>
      <c r="CE24" s="108">
        <v>39753</v>
      </c>
      <c r="CF24" s="108">
        <v>39753</v>
      </c>
      <c r="CG24" s="97">
        <v>330</v>
      </c>
      <c r="CH24" s="100"/>
    </row>
    <row r="25" spans="1:86" s="96" customFormat="1" x14ac:dyDescent="0.35">
      <c r="A25" s="156"/>
      <c r="B25" s="96" t="s">
        <v>104</v>
      </c>
      <c r="C25" s="97" t="s">
        <v>105</v>
      </c>
      <c r="D25" s="204">
        <f>AVERAGE(J25,O25,T25,Y25,AS25,AX25,BC25,BH25,BM25,BR25,BW25,CB25,CG25)</f>
        <v>3518.3333333333335</v>
      </c>
      <c r="E25" s="336"/>
      <c r="F25" s="336"/>
      <c r="G25" s="114"/>
      <c r="H25" s="118"/>
      <c r="I25" s="118"/>
      <c r="J25" s="114"/>
      <c r="K25" s="160"/>
      <c r="L25" s="97"/>
      <c r="M25" s="97"/>
      <c r="N25" s="97"/>
      <c r="O25" s="97"/>
      <c r="P25" s="97"/>
      <c r="Q25" s="165"/>
      <c r="R25" s="97"/>
      <c r="S25" s="97"/>
      <c r="T25" s="97"/>
      <c r="U25" s="166"/>
      <c r="V25" s="97"/>
      <c r="W25" s="97"/>
      <c r="X25" s="97"/>
      <c r="Y25" s="97"/>
      <c r="Z25" s="273"/>
      <c r="AA25" s="97"/>
      <c r="AB25" s="97"/>
      <c r="AC25" s="97"/>
      <c r="AD25" s="97"/>
      <c r="AE25" s="100"/>
      <c r="AF25" s="97"/>
      <c r="AG25" s="97"/>
      <c r="AH25" s="97"/>
      <c r="AI25" s="97"/>
      <c r="AJ25" s="100"/>
      <c r="AK25" s="97"/>
      <c r="AL25" s="97"/>
      <c r="AM25" s="97"/>
      <c r="AN25" s="97"/>
      <c r="AO25" s="97"/>
      <c r="AP25" s="165"/>
      <c r="AQ25" s="99">
        <v>42975</v>
      </c>
      <c r="AR25" s="99">
        <v>43003</v>
      </c>
      <c r="AS25" s="97">
        <v>5655</v>
      </c>
      <c r="AT25" s="166"/>
      <c r="AU25" s="97"/>
      <c r="AV25" s="108"/>
      <c r="AW25" s="108"/>
      <c r="AX25" s="97"/>
      <c r="AY25" s="100"/>
      <c r="BA25" s="109">
        <v>36130</v>
      </c>
      <c r="BB25" s="109">
        <v>36161</v>
      </c>
      <c r="BC25" s="96">
        <v>700</v>
      </c>
      <c r="BE25" s="98"/>
      <c r="BF25" s="97"/>
      <c r="BG25" s="97"/>
      <c r="BH25" s="97"/>
      <c r="BI25" s="100"/>
      <c r="BK25" s="109"/>
      <c r="BL25" s="109"/>
      <c r="BO25" s="98"/>
      <c r="BP25" s="97"/>
      <c r="BQ25" s="97"/>
      <c r="BR25" s="97"/>
      <c r="BS25" s="100"/>
      <c r="BU25" s="109">
        <v>39326</v>
      </c>
      <c r="BV25" s="109">
        <v>39356</v>
      </c>
      <c r="BW25" s="96">
        <v>4200</v>
      </c>
      <c r="BY25" s="98"/>
      <c r="BZ25" s="97"/>
      <c r="CA25" s="97"/>
      <c r="CB25" s="97"/>
      <c r="CC25" s="100"/>
      <c r="CD25" s="98"/>
      <c r="CE25" s="97"/>
      <c r="CF25" s="97"/>
      <c r="CG25" s="97"/>
      <c r="CH25" s="100"/>
    </row>
    <row r="26" spans="1:86" s="96" customFormat="1" x14ac:dyDescent="0.35">
      <c r="A26" s="156"/>
      <c r="B26" s="96" t="s">
        <v>104</v>
      </c>
      <c r="C26" s="151" t="s">
        <v>127</v>
      </c>
      <c r="D26" s="204">
        <f>AVERAGE(J26,O26,T26,Y26,AS26,AX26,BC26,BH26,BM26,BR26,BW26,CB26,CG26)</f>
        <v>1132.2</v>
      </c>
      <c r="E26" s="336"/>
      <c r="F26" s="336"/>
      <c r="G26" s="114">
        <v>501445</v>
      </c>
      <c r="H26" s="118" t="s">
        <v>182</v>
      </c>
      <c r="I26" s="118" t="s">
        <v>183</v>
      </c>
      <c r="J26" s="114">
        <v>2891</v>
      </c>
      <c r="K26" s="160"/>
      <c r="L26" s="151">
        <v>4091215</v>
      </c>
      <c r="M26" s="207">
        <v>43783</v>
      </c>
      <c r="N26" s="207">
        <v>43816</v>
      </c>
      <c r="O26" s="151">
        <v>170</v>
      </c>
      <c r="P26" s="151"/>
      <c r="Q26" s="169">
        <v>500300</v>
      </c>
      <c r="R26" s="207">
        <v>43863</v>
      </c>
      <c r="S26" s="207">
        <v>43893</v>
      </c>
      <c r="T26" s="151"/>
      <c r="U26" s="170"/>
      <c r="V26" s="151">
        <v>4104812</v>
      </c>
      <c r="W26" s="207">
        <v>44316</v>
      </c>
      <c r="X26" s="207">
        <v>44358</v>
      </c>
      <c r="Y26" s="151">
        <v>1800</v>
      </c>
      <c r="Z26" s="275"/>
      <c r="AA26" s="151"/>
      <c r="AB26" s="151"/>
      <c r="AC26" s="151"/>
      <c r="AD26" s="151"/>
      <c r="AE26" s="224"/>
      <c r="AF26" s="151"/>
      <c r="AG26" s="151"/>
      <c r="AH26" s="151"/>
      <c r="AI26" s="151"/>
      <c r="AJ26" s="224"/>
      <c r="AK26" s="151"/>
      <c r="AL26" s="151"/>
      <c r="AM26" s="151"/>
      <c r="AN26" s="151"/>
      <c r="AO26" s="151"/>
      <c r="AP26" s="165"/>
      <c r="AQ26" s="99"/>
      <c r="AR26" s="99"/>
      <c r="AS26" s="97"/>
      <c r="AT26" s="166"/>
      <c r="AU26" s="97">
        <v>8336093</v>
      </c>
      <c r="AV26" s="108"/>
      <c r="AW26" s="108">
        <v>36678</v>
      </c>
      <c r="AX26" s="97">
        <v>400</v>
      </c>
      <c r="AY26" s="100"/>
      <c r="BE26" s="98"/>
      <c r="BF26" s="97"/>
      <c r="BG26" s="97"/>
      <c r="BH26" s="97"/>
      <c r="BI26" s="100"/>
      <c r="BK26" s="109">
        <v>36495</v>
      </c>
      <c r="BL26" s="109">
        <v>36526</v>
      </c>
      <c r="BM26" s="96">
        <v>400</v>
      </c>
      <c r="BO26" s="98"/>
      <c r="BP26" s="97"/>
      <c r="BQ26" s="97"/>
      <c r="BR26" s="97"/>
      <c r="BS26" s="100"/>
      <c r="BY26" s="98"/>
      <c r="BZ26" s="97"/>
      <c r="CA26" s="97"/>
      <c r="CB26" s="97"/>
      <c r="CC26" s="100"/>
      <c r="CD26" s="98"/>
      <c r="CE26" s="97"/>
      <c r="CF26" s="97"/>
      <c r="CG26" s="97"/>
      <c r="CH26" s="100"/>
    </row>
    <row r="27" spans="1:86" s="96" customFormat="1" x14ac:dyDescent="0.35">
      <c r="A27" s="156"/>
      <c r="B27" s="96" t="s">
        <v>104</v>
      </c>
      <c r="C27" s="97" t="s">
        <v>103</v>
      </c>
      <c r="D27" s="204">
        <f>AVERAGE(J27,O27,T27,Y27,AS27,AX27,BC27,BH27,BM27,BR27,BW27,CB27,CG27)</f>
        <v>3011.5</v>
      </c>
      <c r="E27" s="336"/>
      <c r="F27" s="336"/>
      <c r="G27" s="114">
        <v>500165</v>
      </c>
      <c r="H27" s="118" t="s">
        <v>182</v>
      </c>
      <c r="I27" s="118" t="s">
        <v>183</v>
      </c>
      <c r="J27" s="114">
        <v>5523</v>
      </c>
      <c r="K27" s="160"/>
      <c r="L27" s="97"/>
      <c r="M27" s="97"/>
      <c r="N27" s="97"/>
      <c r="O27" s="97"/>
      <c r="P27" s="97"/>
      <c r="Q27" s="165"/>
      <c r="R27" s="97"/>
      <c r="S27" s="97"/>
      <c r="T27" s="97"/>
      <c r="U27" s="166"/>
      <c r="V27" s="97"/>
      <c r="W27" s="97"/>
      <c r="X27" s="97"/>
      <c r="Y27" s="97"/>
      <c r="Z27" s="273"/>
      <c r="AA27" s="97"/>
      <c r="AB27" s="97"/>
      <c r="AC27" s="97"/>
      <c r="AD27" s="97"/>
      <c r="AE27" s="100"/>
      <c r="AF27" s="97"/>
      <c r="AG27" s="97"/>
      <c r="AH27" s="97"/>
      <c r="AI27" s="97"/>
      <c r="AJ27" s="100"/>
      <c r="AK27" s="97"/>
      <c r="AL27" s="97"/>
      <c r="AM27" s="97"/>
      <c r="AN27" s="97"/>
      <c r="AO27" s="97"/>
      <c r="AP27" s="165"/>
      <c r="AQ27" s="99"/>
      <c r="AR27" s="99"/>
      <c r="AS27" s="97"/>
      <c r="AT27" s="166"/>
      <c r="AU27" s="97"/>
      <c r="AV27" s="108"/>
      <c r="AW27" s="108"/>
      <c r="AX27" s="97"/>
      <c r="AY27" s="100"/>
      <c r="BA27" s="109">
        <v>36130</v>
      </c>
      <c r="BB27" s="109">
        <v>36161</v>
      </c>
      <c r="BC27" s="96">
        <v>500</v>
      </c>
      <c r="BE27" s="98"/>
      <c r="BF27" s="97"/>
      <c r="BG27" s="97"/>
      <c r="BH27" s="97"/>
      <c r="BI27" s="100"/>
      <c r="BK27" s="109"/>
      <c r="BL27" s="109"/>
      <c r="BO27" s="98"/>
      <c r="BP27" s="97"/>
      <c r="BQ27" s="97"/>
      <c r="BR27" s="97"/>
      <c r="BS27" s="100"/>
      <c r="BY27" s="98"/>
      <c r="BZ27" s="97"/>
      <c r="CA27" s="97"/>
      <c r="CB27" s="97"/>
      <c r="CC27" s="100"/>
      <c r="CD27" s="98"/>
      <c r="CE27" s="97"/>
      <c r="CF27" s="97"/>
      <c r="CG27" s="97"/>
      <c r="CH27" s="100"/>
    </row>
    <row r="28" spans="1:86" s="96" customFormat="1" x14ac:dyDescent="0.35">
      <c r="A28" s="156"/>
      <c r="B28" s="96" t="s">
        <v>104</v>
      </c>
      <c r="C28" s="151" t="s">
        <v>23</v>
      </c>
      <c r="D28" s="204">
        <f>AVERAGE(J28,O28,T28,Y28,AS28,AX28,BC28,BH28,BM28,BR28,BW28,CB28,CG28)</f>
        <v>2556</v>
      </c>
      <c r="E28" s="336"/>
      <c r="F28" s="336"/>
      <c r="G28" s="114">
        <v>500273</v>
      </c>
      <c r="H28" s="118" t="s">
        <v>182</v>
      </c>
      <c r="I28" s="118" t="s">
        <v>183</v>
      </c>
      <c r="J28" s="114">
        <v>5036</v>
      </c>
      <c r="K28" s="160"/>
      <c r="L28" s="151">
        <v>4091231</v>
      </c>
      <c r="M28" s="207">
        <v>43783</v>
      </c>
      <c r="N28" s="207">
        <v>43816</v>
      </c>
      <c r="O28" s="151">
        <v>230</v>
      </c>
      <c r="P28" s="151"/>
      <c r="Q28" s="169"/>
      <c r="R28" s="151"/>
      <c r="S28" s="151"/>
      <c r="T28" s="151"/>
      <c r="U28" s="170"/>
      <c r="V28" s="151">
        <v>4104873</v>
      </c>
      <c r="W28" s="207">
        <v>44316</v>
      </c>
      <c r="X28" s="207">
        <v>44358</v>
      </c>
      <c r="Y28" s="151">
        <v>1600</v>
      </c>
      <c r="Z28" s="275">
        <v>140</v>
      </c>
      <c r="AA28" s="151"/>
      <c r="AB28" s="151"/>
      <c r="AC28" s="151"/>
      <c r="AD28" s="151"/>
      <c r="AE28" s="224"/>
      <c r="AF28" s="151"/>
      <c r="AG28" s="151"/>
      <c r="AH28" s="151"/>
      <c r="AI28" s="151"/>
      <c r="AJ28" s="224"/>
      <c r="AK28" s="151"/>
      <c r="AL28" s="151"/>
      <c r="AM28" s="151"/>
      <c r="AN28" s="151"/>
      <c r="AO28" s="151"/>
      <c r="AP28" s="165"/>
      <c r="AQ28" s="99"/>
      <c r="AR28" s="99"/>
      <c r="AS28" s="97"/>
      <c r="AT28" s="166"/>
      <c r="AU28" s="97"/>
      <c r="AV28" s="108"/>
      <c r="AW28" s="108"/>
      <c r="AX28" s="97"/>
      <c r="AY28" s="100"/>
      <c r="BE28" s="98"/>
      <c r="BF28" s="108">
        <v>36373</v>
      </c>
      <c r="BG28" s="108">
        <v>36404</v>
      </c>
      <c r="BH28" s="97">
        <v>3450</v>
      </c>
      <c r="BI28" s="100"/>
      <c r="BO28" s="98"/>
      <c r="BP28" s="108">
        <v>36861</v>
      </c>
      <c r="BQ28" s="108">
        <v>36892</v>
      </c>
      <c r="BR28" s="97">
        <v>400</v>
      </c>
      <c r="BS28" s="100"/>
      <c r="BU28" s="109">
        <v>39326</v>
      </c>
      <c r="BV28" s="109">
        <v>39356</v>
      </c>
      <c r="BW28" s="96">
        <v>4620</v>
      </c>
      <c r="BY28" s="98"/>
      <c r="BZ28" s="97"/>
      <c r="CA28" s="97"/>
      <c r="CB28" s="97"/>
      <c r="CC28" s="100"/>
      <c r="CD28" s="98"/>
      <c r="CE28" s="97"/>
      <c r="CF28" s="97"/>
      <c r="CG28" s="97"/>
      <c r="CH28" s="100"/>
    </row>
    <row r="29" spans="1:86" s="96" customFormat="1" x14ac:dyDescent="0.35">
      <c r="A29" s="156"/>
      <c r="B29" s="96" t="s">
        <v>104</v>
      </c>
      <c r="C29" s="97" t="s">
        <v>150</v>
      </c>
      <c r="D29" s="204">
        <f>AVERAGE(J29,O29,T29,Y29,AS29,AX29,BC29,BH29,BM29,BR29,BW29,CB29,CG29)</f>
        <v>740</v>
      </c>
      <c r="E29" s="336"/>
      <c r="F29" s="336"/>
      <c r="G29" s="114"/>
      <c r="H29" s="118"/>
      <c r="I29" s="118"/>
      <c r="J29" s="114"/>
      <c r="K29" s="160"/>
      <c r="L29" s="97"/>
      <c r="M29" s="97"/>
      <c r="N29" s="97"/>
      <c r="O29" s="97"/>
      <c r="P29" s="97"/>
      <c r="Q29" s="165">
        <v>501249</v>
      </c>
      <c r="R29" s="207">
        <v>43863</v>
      </c>
      <c r="S29" s="207">
        <v>43893</v>
      </c>
      <c r="T29" s="97"/>
      <c r="U29" s="166"/>
      <c r="V29" s="97"/>
      <c r="W29" s="97"/>
      <c r="X29" s="97"/>
      <c r="Y29" s="97"/>
      <c r="Z29" s="273"/>
      <c r="AA29" s="97"/>
      <c r="AB29" s="97"/>
      <c r="AC29" s="97"/>
      <c r="AD29" s="97"/>
      <c r="AE29" s="100"/>
      <c r="AF29" s="97"/>
      <c r="AG29" s="97"/>
      <c r="AH29" s="97"/>
      <c r="AI29" s="97"/>
      <c r="AJ29" s="100"/>
      <c r="AK29" s="97"/>
      <c r="AL29" s="97"/>
      <c r="AM29" s="97"/>
      <c r="AN29" s="97"/>
      <c r="AO29" s="97"/>
      <c r="AP29" s="165"/>
      <c r="AQ29" s="99"/>
      <c r="AR29" s="99"/>
      <c r="AS29" s="97"/>
      <c r="AT29" s="166"/>
      <c r="AU29" s="97"/>
      <c r="AV29" s="108"/>
      <c r="AW29" s="108"/>
      <c r="AX29" s="97"/>
      <c r="AY29" s="100"/>
      <c r="BA29" s="109">
        <v>36130</v>
      </c>
      <c r="BB29" s="109">
        <v>36161</v>
      </c>
      <c r="BC29" s="96">
        <v>30</v>
      </c>
      <c r="BE29" s="98"/>
      <c r="BF29" s="108">
        <v>36373</v>
      </c>
      <c r="BG29" s="108">
        <v>36404</v>
      </c>
      <c r="BH29" s="97">
        <v>1450</v>
      </c>
      <c r="BI29" s="100"/>
      <c r="BK29" s="109"/>
      <c r="BL29" s="109"/>
      <c r="BO29" s="98"/>
      <c r="BP29" s="97"/>
      <c r="BQ29" s="97"/>
      <c r="BR29" s="97"/>
      <c r="BS29" s="100"/>
      <c r="BY29" s="98"/>
      <c r="BZ29" s="97"/>
      <c r="CA29" s="97"/>
      <c r="CB29" s="97"/>
      <c r="CC29" s="100"/>
      <c r="CD29" s="98"/>
      <c r="CE29" s="97"/>
      <c r="CF29" s="97"/>
      <c r="CG29" s="97"/>
      <c r="CH29" s="100"/>
    </row>
    <row r="30" spans="1:86" s="96" customFormat="1" x14ac:dyDescent="0.35">
      <c r="A30" s="156"/>
      <c r="B30" s="96" t="s">
        <v>104</v>
      </c>
      <c r="C30" s="97" t="s">
        <v>151</v>
      </c>
      <c r="D30" s="204">
        <f>AVERAGE(J30,O30,T30,Y30,AS30,AX30,BC30,BH30,BM30,BR30,BW30,CB30,CG30)</f>
        <v>2372.5</v>
      </c>
      <c r="E30" s="336"/>
      <c r="F30" s="336"/>
      <c r="G30" s="114"/>
      <c r="H30" s="118"/>
      <c r="I30" s="118"/>
      <c r="J30" s="114"/>
      <c r="K30" s="160"/>
      <c r="L30" s="97"/>
      <c r="M30" s="97"/>
      <c r="N30" s="97"/>
      <c r="O30" s="97"/>
      <c r="P30" s="97"/>
      <c r="Q30" s="165"/>
      <c r="R30" s="97"/>
      <c r="S30" s="97"/>
      <c r="T30" s="97"/>
      <c r="U30" s="166"/>
      <c r="V30" s="97"/>
      <c r="W30" s="97"/>
      <c r="X30" s="97"/>
      <c r="Y30" s="97"/>
      <c r="Z30" s="273"/>
      <c r="AA30" s="97"/>
      <c r="AB30" s="97"/>
      <c r="AC30" s="97"/>
      <c r="AD30" s="97"/>
      <c r="AE30" s="100"/>
      <c r="AF30" s="97"/>
      <c r="AG30" s="97"/>
      <c r="AH30" s="97"/>
      <c r="AI30" s="97"/>
      <c r="AJ30" s="100"/>
      <c r="AK30" s="97"/>
      <c r="AL30" s="97"/>
      <c r="AM30" s="97"/>
      <c r="AN30" s="97"/>
      <c r="AO30" s="97"/>
      <c r="AP30" s="165"/>
      <c r="AQ30" s="99"/>
      <c r="AR30" s="99"/>
      <c r="AS30" s="97"/>
      <c r="AT30" s="166"/>
      <c r="AU30" s="97"/>
      <c r="AV30" s="108"/>
      <c r="AW30" s="108"/>
      <c r="AX30" s="97"/>
      <c r="AY30" s="100"/>
      <c r="BE30" s="98"/>
      <c r="BF30" s="108">
        <v>36373</v>
      </c>
      <c r="BG30" s="108">
        <v>36404</v>
      </c>
      <c r="BH30" s="97">
        <v>1770</v>
      </c>
      <c r="BI30" s="100"/>
      <c r="BK30" s="109">
        <v>36495</v>
      </c>
      <c r="BL30" s="109">
        <v>36526</v>
      </c>
      <c r="BM30" s="96">
        <v>1085</v>
      </c>
      <c r="BO30" s="98"/>
      <c r="BP30" s="108">
        <v>36861</v>
      </c>
      <c r="BQ30" s="108">
        <v>36892</v>
      </c>
      <c r="BR30" s="97">
        <v>1085</v>
      </c>
      <c r="BS30" s="100"/>
      <c r="BU30" s="109">
        <v>39326</v>
      </c>
      <c r="BV30" s="109">
        <v>39356</v>
      </c>
      <c r="BW30" s="96">
        <v>5550</v>
      </c>
      <c r="BY30" s="98"/>
      <c r="BZ30" s="97"/>
      <c r="CA30" s="97"/>
      <c r="CB30" s="97"/>
      <c r="CC30" s="100"/>
      <c r="CD30" s="98"/>
      <c r="CE30" s="97"/>
      <c r="CF30" s="97"/>
      <c r="CG30" s="97"/>
      <c r="CH30" s="100"/>
    </row>
    <row r="31" spans="1:86" s="96" customFormat="1" x14ac:dyDescent="0.35">
      <c r="A31" s="156"/>
      <c r="B31" s="96" t="s">
        <v>104</v>
      </c>
      <c r="C31" s="97" t="s">
        <v>152</v>
      </c>
      <c r="D31" s="204">
        <f>AVERAGE(J31,O31,T31,Y31,AS31,AX31,BC31,BH31,BM31,BR31,BW31,CB31,CG31)</f>
        <v>1500</v>
      </c>
      <c r="E31" s="336"/>
      <c r="F31" s="336"/>
      <c r="G31" s="114"/>
      <c r="H31" s="118"/>
      <c r="I31" s="118"/>
      <c r="J31" s="114"/>
      <c r="K31" s="160"/>
      <c r="L31" s="97"/>
      <c r="M31" s="97"/>
      <c r="N31" s="97"/>
      <c r="O31" s="97"/>
      <c r="P31" s="97"/>
      <c r="Q31" s="165"/>
      <c r="R31" s="97"/>
      <c r="S31" s="97"/>
      <c r="T31" s="97"/>
      <c r="U31" s="166"/>
      <c r="V31" s="97"/>
      <c r="W31" s="97"/>
      <c r="X31" s="97"/>
      <c r="Y31" s="97"/>
      <c r="Z31" s="273"/>
      <c r="AA31" s="97"/>
      <c r="AB31" s="97"/>
      <c r="AC31" s="97"/>
      <c r="AD31" s="97"/>
      <c r="AE31" s="100"/>
      <c r="AF31" s="97"/>
      <c r="AG31" s="97"/>
      <c r="AH31" s="97"/>
      <c r="AI31" s="97"/>
      <c r="AJ31" s="100"/>
      <c r="AK31" s="97"/>
      <c r="AL31" s="97"/>
      <c r="AM31" s="97"/>
      <c r="AN31" s="97"/>
      <c r="AO31" s="97"/>
      <c r="AP31" s="165"/>
      <c r="AQ31" s="99"/>
      <c r="AR31" s="99"/>
      <c r="AS31" s="97"/>
      <c r="AT31" s="166"/>
      <c r="AU31" s="97"/>
      <c r="AV31" s="108"/>
      <c r="AW31" s="108"/>
      <c r="AX31" s="97"/>
      <c r="AY31" s="100"/>
      <c r="BE31" s="98"/>
      <c r="BF31" s="97"/>
      <c r="BG31" s="97"/>
      <c r="BH31" s="97"/>
      <c r="BI31" s="100"/>
      <c r="BO31" s="98"/>
      <c r="BP31" s="97"/>
      <c r="BQ31" s="97"/>
      <c r="BR31" s="97"/>
      <c r="BS31" s="100"/>
      <c r="BU31" s="109">
        <v>39326</v>
      </c>
      <c r="BV31" s="109">
        <v>39356</v>
      </c>
      <c r="BW31" s="96">
        <v>1500</v>
      </c>
      <c r="BY31" s="98"/>
      <c r="BZ31" s="97"/>
      <c r="CA31" s="97"/>
      <c r="CB31" s="97"/>
      <c r="CC31" s="100"/>
      <c r="CD31" s="98"/>
      <c r="CE31" s="97"/>
      <c r="CF31" s="97"/>
      <c r="CG31" s="97"/>
      <c r="CH31" s="100"/>
    </row>
    <row r="32" spans="1:86" s="96" customFormat="1" x14ac:dyDescent="0.35">
      <c r="A32" s="156"/>
      <c r="B32" s="96" t="s">
        <v>104</v>
      </c>
      <c r="C32" s="151" t="s">
        <v>181</v>
      </c>
      <c r="D32" s="204">
        <f>AVERAGE(J32,O32,T32,Y32,AS32,AX32,BC32,BH32,BM32,BR32,BW32,CB32,CG32)</f>
        <v>2469.3333333333335</v>
      </c>
      <c r="E32" s="336"/>
      <c r="F32" s="336"/>
      <c r="G32" s="114">
        <v>500853</v>
      </c>
      <c r="H32" s="118" t="s">
        <v>182</v>
      </c>
      <c r="I32" s="118" t="s">
        <v>183</v>
      </c>
      <c r="J32" s="114">
        <v>6828</v>
      </c>
      <c r="K32" s="160"/>
      <c r="L32" s="151">
        <v>4091240</v>
      </c>
      <c r="M32" s="207">
        <v>43783</v>
      </c>
      <c r="N32" s="207">
        <v>43816</v>
      </c>
      <c r="O32" s="151">
        <v>40</v>
      </c>
      <c r="P32" s="151"/>
      <c r="Q32" s="169">
        <v>501658</v>
      </c>
      <c r="R32" s="207">
        <v>43863</v>
      </c>
      <c r="S32" s="207">
        <v>43893</v>
      </c>
      <c r="T32" s="151"/>
      <c r="U32" s="170"/>
      <c r="V32" s="151">
        <v>4104879</v>
      </c>
      <c r="W32" s="207">
        <v>44316</v>
      </c>
      <c r="X32" s="207">
        <v>44358</v>
      </c>
      <c r="Y32" s="151">
        <v>540</v>
      </c>
      <c r="Z32" s="275"/>
      <c r="AA32" s="151"/>
      <c r="AB32" s="151"/>
      <c r="AC32" s="151"/>
      <c r="AD32" s="151"/>
      <c r="AE32" s="224"/>
      <c r="AF32" s="151"/>
      <c r="AG32" s="151"/>
      <c r="AH32" s="151"/>
      <c r="AI32" s="151"/>
      <c r="AJ32" s="224"/>
      <c r="AK32" s="151"/>
      <c r="AL32" s="151"/>
      <c r="AM32" s="151"/>
      <c r="AN32" s="151"/>
      <c r="AO32" s="151"/>
      <c r="AP32" s="165"/>
      <c r="AQ32" s="99"/>
      <c r="AR32" s="99"/>
      <c r="AS32" s="97"/>
      <c r="AT32" s="166"/>
      <c r="AU32" s="97"/>
      <c r="AV32" s="108"/>
      <c r="AW32" s="108"/>
      <c r="AX32" s="97"/>
      <c r="AY32" s="100"/>
      <c r="BE32" s="98"/>
      <c r="BF32" s="97"/>
      <c r="BG32" s="97"/>
      <c r="BH32" s="97"/>
      <c r="BI32" s="100"/>
      <c r="BO32" s="98"/>
      <c r="BP32" s="97"/>
      <c r="BQ32" s="97"/>
      <c r="BR32" s="97"/>
      <c r="BS32" s="100"/>
      <c r="BU32" s="109"/>
      <c r="BV32" s="109"/>
      <c r="BY32" s="98"/>
      <c r="BZ32" s="97"/>
      <c r="CA32" s="97"/>
      <c r="CB32" s="97"/>
      <c r="CC32" s="100"/>
      <c r="CD32" s="98"/>
      <c r="CE32" s="97"/>
      <c r="CF32" s="97"/>
      <c r="CG32" s="97"/>
      <c r="CH32" s="100"/>
    </row>
    <row r="33" spans="1:86" s="94" customFormat="1" x14ac:dyDescent="0.35">
      <c r="A33" s="157" t="s">
        <v>222</v>
      </c>
      <c r="B33" s="94" t="s">
        <v>106</v>
      </c>
      <c r="C33" s="152" t="s">
        <v>103</v>
      </c>
      <c r="D33" s="205">
        <f>AVERAGE(J33,O33,T33,Y33,AS33,AX33,BC33,BH33,BM33,BR33,BW33,CB33,CG33)</f>
        <v>321</v>
      </c>
      <c r="E33" s="337">
        <f>MAX(D33:D36)</f>
        <v>1030</v>
      </c>
      <c r="F33" s="337">
        <f>1500000/E33</f>
        <v>1456.3106796116506</v>
      </c>
      <c r="G33" s="117">
        <v>500165</v>
      </c>
      <c r="H33" s="119" t="s">
        <v>184</v>
      </c>
      <c r="I33" s="119" t="s">
        <v>185</v>
      </c>
      <c r="J33" s="117">
        <v>563</v>
      </c>
      <c r="K33" s="162"/>
      <c r="L33" s="152">
        <v>4091255</v>
      </c>
      <c r="M33" s="208">
        <v>43783</v>
      </c>
      <c r="N33" s="208">
        <v>43816</v>
      </c>
      <c r="O33" s="152">
        <v>96</v>
      </c>
      <c r="P33" s="152"/>
      <c r="Q33" s="171">
        <v>502192</v>
      </c>
      <c r="R33" s="208">
        <v>43867</v>
      </c>
      <c r="S33" s="208">
        <v>43895</v>
      </c>
      <c r="T33" s="152"/>
      <c r="U33" s="172"/>
      <c r="V33" s="152">
        <v>4103581</v>
      </c>
      <c r="W33" s="208">
        <v>44313</v>
      </c>
      <c r="X33" s="208">
        <v>44358</v>
      </c>
      <c r="Y33" s="152">
        <v>240</v>
      </c>
      <c r="Z33" s="276"/>
      <c r="AA33" s="152"/>
      <c r="AB33" s="152"/>
      <c r="AC33" s="152"/>
      <c r="AD33" s="152"/>
      <c r="AE33" s="216"/>
      <c r="AF33" s="152"/>
      <c r="AG33" s="152"/>
      <c r="AH33" s="152"/>
      <c r="AI33" s="152"/>
      <c r="AJ33" s="216"/>
      <c r="AK33" s="152"/>
      <c r="AL33" s="152"/>
      <c r="AM33" s="152"/>
      <c r="AN33" s="152"/>
      <c r="AO33" s="152"/>
      <c r="AP33" s="167"/>
      <c r="AQ33" s="102">
        <v>42944</v>
      </c>
      <c r="AR33" s="102">
        <v>43003</v>
      </c>
      <c r="AS33" s="95">
        <v>385</v>
      </c>
      <c r="AT33" s="168"/>
      <c r="AU33" s="95"/>
      <c r="AV33" s="107"/>
      <c r="AW33" s="107"/>
      <c r="AX33" s="95"/>
      <c r="AY33" s="103"/>
      <c r="BE33" s="101"/>
      <c r="BF33" s="95"/>
      <c r="BG33" s="95"/>
      <c r="BH33" s="95"/>
      <c r="BI33" s="103"/>
      <c r="BO33" s="101"/>
      <c r="BP33" s="95"/>
      <c r="BQ33" s="95"/>
      <c r="BR33" s="95"/>
      <c r="BS33" s="103"/>
      <c r="BY33" s="101"/>
      <c r="BZ33" s="95"/>
      <c r="CA33" s="95"/>
      <c r="CB33" s="95"/>
      <c r="CC33" s="103"/>
      <c r="CD33" s="101"/>
      <c r="CE33" s="95"/>
      <c r="CF33" s="95"/>
      <c r="CG33" s="95"/>
      <c r="CH33" s="103"/>
    </row>
    <row r="34" spans="1:86" s="94" customFormat="1" x14ac:dyDescent="0.35">
      <c r="A34" s="157"/>
      <c r="B34" s="94" t="s">
        <v>106</v>
      </c>
      <c r="C34" s="152" t="s">
        <v>245</v>
      </c>
      <c r="D34" s="205">
        <f>AVERAGE(J34,O34,T34,Y34,AS34,AX34,BC34,BH34,BM34,BR34,BW34,CB34,CG34)</f>
        <v>1030</v>
      </c>
      <c r="E34" s="337"/>
      <c r="F34" s="337"/>
      <c r="G34" s="117">
        <v>503344</v>
      </c>
      <c r="H34" s="119" t="s">
        <v>184</v>
      </c>
      <c r="I34" s="119" t="s">
        <v>185</v>
      </c>
      <c r="J34" s="117">
        <v>2971</v>
      </c>
      <c r="K34" s="162"/>
      <c r="L34" s="152">
        <v>4091294</v>
      </c>
      <c r="M34" s="208">
        <v>43783</v>
      </c>
      <c r="N34" s="208">
        <v>43816</v>
      </c>
      <c r="O34" s="152">
        <v>190</v>
      </c>
      <c r="P34" s="152"/>
      <c r="Q34" s="171">
        <v>501226</v>
      </c>
      <c r="R34" s="208">
        <v>43867</v>
      </c>
      <c r="S34" s="208">
        <v>43895</v>
      </c>
      <c r="T34" s="152"/>
      <c r="U34" s="172"/>
      <c r="V34" s="152">
        <v>4103542</v>
      </c>
      <c r="W34" s="208">
        <v>44313</v>
      </c>
      <c r="X34" s="208">
        <v>44358</v>
      </c>
      <c r="Y34" s="152">
        <v>470</v>
      </c>
      <c r="Z34" s="276">
        <v>539</v>
      </c>
      <c r="AA34" s="152"/>
      <c r="AB34" s="152"/>
      <c r="AC34" s="152"/>
      <c r="AD34" s="152"/>
      <c r="AE34" s="216"/>
      <c r="AF34" s="152"/>
      <c r="AG34" s="152"/>
      <c r="AH34" s="152"/>
      <c r="AI34" s="152"/>
      <c r="AJ34" s="216"/>
      <c r="AK34" s="152"/>
      <c r="AL34" s="152"/>
      <c r="AM34" s="152"/>
      <c r="AN34" s="152"/>
      <c r="AO34" s="152"/>
      <c r="AP34" s="167"/>
      <c r="AQ34" s="102">
        <v>42944</v>
      </c>
      <c r="AR34" s="102">
        <v>43003</v>
      </c>
      <c r="AS34" s="95">
        <v>489</v>
      </c>
      <c r="AT34" s="168"/>
      <c r="AU34" s="95"/>
      <c r="AV34" s="107"/>
      <c r="AW34" s="107"/>
      <c r="AX34" s="95"/>
      <c r="AY34" s="103"/>
      <c r="BE34" s="101"/>
      <c r="BF34" s="95"/>
      <c r="BG34" s="95"/>
      <c r="BH34" s="95"/>
      <c r="BI34" s="103"/>
      <c r="BO34" s="101"/>
      <c r="BP34" s="95"/>
      <c r="BQ34" s="95"/>
      <c r="BR34" s="95"/>
      <c r="BS34" s="103"/>
      <c r="BY34" s="101"/>
      <c r="BZ34" s="95"/>
      <c r="CA34" s="95"/>
      <c r="CB34" s="95"/>
      <c r="CC34" s="103"/>
      <c r="CD34" s="101"/>
      <c r="CE34" s="95"/>
      <c r="CF34" s="95"/>
      <c r="CG34" s="95"/>
      <c r="CH34" s="103"/>
    </row>
    <row r="35" spans="1:86" s="94" customFormat="1" x14ac:dyDescent="0.35">
      <c r="A35" s="157"/>
      <c r="B35" s="94" t="s">
        <v>106</v>
      </c>
      <c r="C35" s="95" t="s">
        <v>37</v>
      </c>
      <c r="D35" s="205">
        <f>AVERAGE(J35,O35,T35,Y35,AS35,AX35,BC35,BH35,BM35,BR35,BW35,CB35,CG35)</f>
        <v>388.66666666666669</v>
      </c>
      <c r="E35" s="337"/>
      <c r="F35" s="337"/>
      <c r="G35" s="117"/>
      <c r="H35" s="119"/>
      <c r="I35" s="119"/>
      <c r="J35" s="117"/>
      <c r="K35" s="162"/>
      <c r="L35" s="95"/>
      <c r="M35" s="95"/>
      <c r="N35" s="95"/>
      <c r="O35" s="95"/>
      <c r="P35" s="95"/>
      <c r="Q35" s="167"/>
      <c r="R35" s="95"/>
      <c r="S35" s="95"/>
      <c r="T35" s="95"/>
      <c r="U35" s="168"/>
      <c r="V35" s="95"/>
      <c r="W35" s="95"/>
      <c r="X35" s="95"/>
      <c r="Y35" s="95"/>
      <c r="Z35" s="274"/>
      <c r="AA35" s="95"/>
      <c r="AB35" s="95"/>
      <c r="AC35" s="95"/>
      <c r="AD35" s="95"/>
      <c r="AE35" s="103"/>
      <c r="AF35" s="95"/>
      <c r="AG35" s="95"/>
      <c r="AH35" s="95"/>
      <c r="AI35" s="95"/>
      <c r="AJ35" s="103"/>
      <c r="AK35" s="95"/>
      <c r="AL35" s="95"/>
      <c r="AM35" s="95"/>
      <c r="AN35" s="95"/>
      <c r="AO35" s="95"/>
      <c r="AP35" s="167"/>
      <c r="AQ35" s="102"/>
      <c r="AR35" s="102"/>
      <c r="AS35" s="95"/>
      <c r="AT35" s="168"/>
      <c r="AU35" s="95">
        <v>8336052</v>
      </c>
      <c r="AV35" s="107"/>
      <c r="AW35" s="107">
        <v>36678</v>
      </c>
      <c r="AX35" s="95">
        <v>553</v>
      </c>
      <c r="AY35" s="103"/>
      <c r="BA35" s="106">
        <v>36130</v>
      </c>
      <c r="BB35" s="106">
        <v>36161</v>
      </c>
      <c r="BC35" s="94">
        <v>60</v>
      </c>
      <c r="BE35" s="101"/>
      <c r="BF35" s="95"/>
      <c r="BG35" s="95"/>
      <c r="BH35" s="95"/>
      <c r="BI35" s="103"/>
      <c r="BK35" s="106">
        <v>36495</v>
      </c>
      <c r="BL35" s="106">
        <v>36526</v>
      </c>
      <c r="BM35" s="94">
        <v>553</v>
      </c>
      <c r="BO35" s="101"/>
      <c r="BP35" s="95"/>
      <c r="BQ35" s="95"/>
      <c r="BR35" s="95"/>
      <c r="BS35" s="103"/>
      <c r="BY35" s="101"/>
      <c r="BZ35" s="95"/>
      <c r="CA35" s="95"/>
      <c r="CB35" s="95"/>
      <c r="CC35" s="103"/>
      <c r="CD35" s="101"/>
      <c r="CE35" s="95"/>
      <c r="CF35" s="95"/>
      <c r="CG35" s="95"/>
      <c r="CH35" s="103"/>
    </row>
    <row r="36" spans="1:86" s="94" customFormat="1" x14ac:dyDescent="0.35">
      <c r="A36" s="157"/>
      <c r="B36" s="94" t="s">
        <v>106</v>
      </c>
      <c r="C36" s="95" t="s">
        <v>146</v>
      </c>
      <c r="D36" s="205">
        <f>AVERAGE(J36,O36,T36,Y36,AS36,AX36,BC36,BH36,BM36,BR36,BW36,CB36,CG36)</f>
        <v>460</v>
      </c>
      <c r="E36" s="337"/>
      <c r="F36" s="337"/>
      <c r="G36" s="117"/>
      <c r="H36" s="119"/>
      <c r="I36" s="119"/>
      <c r="J36" s="117"/>
      <c r="K36" s="162"/>
      <c r="L36" s="95"/>
      <c r="M36" s="95"/>
      <c r="N36" s="95"/>
      <c r="O36" s="95"/>
      <c r="P36" s="95"/>
      <c r="Q36" s="167"/>
      <c r="R36" s="95"/>
      <c r="S36" s="95"/>
      <c r="T36" s="95"/>
      <c r="U36" s="168"/>
      <c r="V36" s="95"/>
      <c r="W36" s="95"/>
      <c r="X36" s="95"/>
      <c r="Y36" s="95"/>
      <c r="Z36" s="274"/>
      <c r="AA36" s="95"/>
      <c r="AB36" s="95"/>
      <c r="AC36" s="95"/>
      <c r="AD36" s="95"/>
      <c r="AE36" s="103"/>
      <c r="AF36" s="95"/>
      <c r="AG36" s="95"/>
      <c r="AH36" s="95"/>
      <c r="AI36" s="95"/>
      <c r="AJ36" s="103"/>
      <c r="AK36" s="95"/>
      <c r="AL36" s="95"/>
      <c r="AM36" s="95"/>
      <c r="AN36" s="95"/>
      <c r="AO36" s="95"/>
      <c r="AP36" s="167"/>
      <c r="AQ36" s="102"/>
      <c r="AR36" s="102"/>
      <c r="AS36" s="95"/>
      <c r="AT36" s="168"/>
      <c r="AU36" s="95"/>
      <c r="AV36" s="107"/>
      <c r="AW36" s="107"/>
      <c r="AX36" s="95"/>
      <c r="AY36" s="103"/>
      <c r="BA36" s="106">
        <v>36130</v>
      </c>
      <c r="BB36" s="106">
        <v>36161</v>
      </c>
      <c r="BC36" s="94">
        <v>460</v>
      </c>
      <c r="BE36" s="101"/>
      <c r="BF36" s="95"/>
      <c r="BG36" s="95"/>
      <c r="BH36" s="95"/>
      <c r="BI36" s="103"/>
      <c r="BO36" s="101"/>
      <c r="BP36" s="95"/>
      <c r="BQ36" s="95"/>
      <c r="BR36" s="95"/>
      <c r="BS36" s="103"/>
      <c r="BY36" s="101"/>
      <c r="BZ36" s="95"/>
      <c r="CA36" s="95"/>
      <c r="CB36" s="95"/>
      <c r="CC36" s="103"/>
      <c r="CD36" s="101"/>
      <c r="CE36" s="95"/>
      <c r="CF36" s="95"/>
      <c r="CG36" s="95"/>
      <c r="CH36" s="103"/>
    </row>
    <row r="37" spans="1:86" s="96" customFormat="1" x14ac:dyDescent="0.35">
      <c r="A37" s="156" t="s">
        <v>222</v>
      </c>
      <c r="B37" s="96" t="s">
        <v>107</v>
      </c>
      <c r="C37" s="115" t="s">
        <v>186</v>
      </c>
      <c r="D37" s="204">
        <f>AVERAGE(J37,O37,T37,Y37,AS37,AX37,BC37,BH37,BM37,BR37,BW37,CB37,CG37)</f>
        <v>10140</v>
      </c>
      <c r="E37" s="336">
        <f>MAX(D37:D38)</f>
        <v>13112</v>
      </c>
      <c r="F37" s="336">
        <f>1500000/E37</f>
        <v>114.39902379499695</v>
      </c>
      <c r="G37" s="112">
        <v>500652</v>
      </c>
      <c r="H37" s="121" t="s">
        <v>184</v>
      </c>
      <c r="I37" s="121" t="s">
        <v>185</v>
      </c>
      <c r="J37" s="112">
        <v>18680</v>
      </c>
      <c r="K37" s="160"/>
      <c r="L37" s="158"/>
      <c r="M37" s="158"/>
      <c r="N37" s="158"/>
      <c r="O37" s="158"/>
      <c r="P37" s="158"/>
      <c r="Q37" s="173"/>
      <c r="R37" s="158"/>
      <c r="S37" s="158"/>
      <c r="T37" s="158"/>
      <c r="U37" s="174"/>
      <c r="V37" s="268">
        <v>4104865</v>
      </c>
      <c r="W37" s="269">
        <v>44313</v>
      </c>
      <c r="X37" s="269">
        <v>44358</v>
      </c>
      <c r="Y37" s="268">
        <v>1600</v>
      </c>
      <c r="Z37" s="277"/>
      <c r="AA37" s="268">
        <v>4106543</v>
      </c>
      <c r="AB37" s="269">
        <v>44474</v>
      </c>
      <c r="AC37" s="269">
        <v>44512</v>
      </c>
      <c r="AD37" s="268">
        <v>650</v>
      </c>
      <c r="AE37" s="368"/>
      <c r="AF37" s="268"/>
      <c r="AG37" s="268"/>
      <c r="AH37" s="268"/>
      <c r="AI37" s="268"/>
      <c r="AJ37" s="368"/>
      <c r="AK37" s="268"/>
      <c r="AL37" s="268"/>
      <c r="AM37" s="268"/>
      <c r="AN37" s="268"/>
      <c r="AO37" s="268"/>
      <c r="AP37" s="165"/>
      <c r="AQ37" s="97"/>
      <c r="AR37" s="97"/>
      <c r="AS37" s="97"/>
      <c r="AT37" s="166"/>
      <c r="AU37" s="97"/>
      <c r="AV37" s="108"/>
      <c r="AW37" s="108"/>
      <c r="AX37" s="97"/>
      <c r="AY37" s="100"/>
      <c r="BE37" s="98"/>
      <c r="BF37" s="97"/>
      <c r="BG37" s="97"/>
      <c r="BH37" s="97"/>
      <c r="BI37" s="100"/>
      <c r="BO37" s="98"/>
      <c r="BP37" s="97"/>
      <c r="BQ37" s="97"/>
      <c r="BR37" s="97"/>
      <c r="BS37" s="100"/>
      <c r="BY37" s="98"/>
      <c r="BZ37" s="97"/>
      <c r="CA37" s="97"/>
      <c r="CB37" s="97"/>
      <c r="CC37" s="100"/>
      <c r="CD37" s="98"/>
      <c r="CE37" s="97"/>
      <c r="CF37" s="97"/>
      <c r="CG37" s="97"/>
      <c r="CH37" s="100"/>
    </row>
    <row r="38" spans="1:86" s="96" customFormat="1" x14ac:dyDescent="0.35">
      <c r="A38" s="156"/>
      <c r="B38" s="96" t="s">
        <v>107</v>
      </c>
      <c r="C38" s="115" t="s">
        <v>187</v>
      </c>
      <c r="D38" s="204">
        <f>AVERAGE(J38,O38,T38,Y38,AS38,AX38,BC38,BH38,BM38,BR38,BW38,CB38,CG38)</f>
        <v>13112</v>
      </c>
      <c r="E38" s="336"/>
      <c r="F38" s="336"/>
      <c r="G38" s="112">
        <v>502217</v>
      </c>
      <c r="H38" s="121" t="s">
        <v>184</v>
      </c>
      <c r="I38" s="121" t="s">
        <v>185</v>
      </c>
      <c r="J38" s="114">
        <v>22224</v>
      </c>
      <c r="K38" s="160"/>
      <c r="L38" s="158"/>
      <c r="M38" s="158"/>
      <c r="N38" s="158"/>
      <c r="O38" s="158"/>
      <c r="P38" s="158"/>
      <c r="Q38" s="173"/>
      <c r="R38" s="158"/>
      <c r="S38" s="158"/>
      <c r="T38" s="158"/>
      <c r="U38" s="174"/>
      <c r="V38" s="268">
        <v>4104826</v>
      </c>
      <c r="W38" s="269">
        <v>44313</v>
      </c>
      <c r="X38" s="269">
        <v>44358</v>
      </c>
      <c r="Y38" s="268">
        <v>4000</v>
      </c>
      <c r="Z38" s="277">
        <v>63</v>
      </c>
      <c r="AA38" s="268"/>
      <c r="AB38" s="268"/>
      <c r="AC38" s="268"/>
      <c r="AD38" s="268"/>
      <c r="AE38" s="368"/>
      <c r="AF38" s="268"/>
      <c r="AG38" s="268"/>
      <c r="AH38" s="268"/>
      <c r="AI38" s="268"/>
      <c r="AJ38" s="368"/>
      <c r="AK38" s="268"/>
      <c r="AL38" s="268"/>
      <c r="AM38" s="268"/>
      <c r="AN38" s="268"/>
      <c r="AO38" s="268"/>
      <c r="AP38" s="165"/>
      <c r="AQ38" s="97"/>
      <c r="AR38" s="97"/>
      <c r="AS38" s="97"/>
      <c r="AT38" s="166"/>
      <c r="AU38" s="97"/>
      <c r="AV38" s="108"/>
      <c r="AW38" s="108"/>
      <c r="AX38" s="97"/>
      <c r="AY38" s="100"/>
      <c r="BE38" s="98"/>
      <c r="BF38" s="97"/>
      <c r="BG38" s="97"/>
      <c r="BH38" s="97"/>
      <c r="BI38" s="100"/>
      <c r="BO38" s="98"/>
      <c r="BP38" s="97"/>
      <c r="BQ38" s="97"/>
      <c r="BR38" s="97"/>
      <c r="BS38" s="100"/>
      <c r="BY38" s="98"/>
      <c r="BZ38" s="97"/>
      <c r="CA38" s="97"/>
      <c r="CB38" s="97"/>
      <c r="CC38" s="100"/>
      <c r="CD38" s="98"/>
      <c r="CE38" s="97"/>
      <c r="CF38" s="97"/>
      <c r="CG38" s="97"/>
      <c r="CH38" s="100"/>
    </row>
    <row r="39" spans="1:86" s="94" customFormat="1" x14ac:dyDescent="0.35">
      <c r="A39" s="157" t="s">
        <v>222</v>
      </c>
      <c r="B39" s="94" t="s">
        <v>108</v>
      </c>
      <c r="C39" s="95" t="s">
        <v>109</v>
      </c>
      <c r="D39" s="205">
        <f>AVERAGE(J39,O39,T39,Y39,AS39,AX39,BC39,BH39,BM39,BR39,BW39,CB39,CG39)</f>
        <v>377</v>
      </c>
      <c r="E39" s="337">
        <f>MAX(D39:D41)</f>
        <v>377</v>
      </c>
      <c r="F39" s="337">
        <f>1500000/E39</f>
        <v>3978.7798408488065</v>
      </c>
      <c r="G39" s="117"/>
      <c r="H39" s="119"/>
      <c r="I39" s="119"/>
      <c r="J39" s="117"/>
      <c r="K39" s="162"/>
      <c r="L39" s="95"/>
      <c r="M39" s="95"/>
      <c r="N39" s="95"/>
      <c r="O39" s="95"/>
      <c r="P39" s="95"/>
      <c r="Q39" s="167"/>
      <c r="R39" s="95"/>
      <c r="S39" s="95"/>
      <c r="T39" s="95"/>
      <c r="U39" s="168"/>
      <c r="V39" s="95"/>
      <c r="W39" s="95"/>
      <c r="X39" s="95"/>
      <c r="Y39" s="95"/>
      <c r="Z39" s="274"/>
      <c r="AA39" s="95"/>
      <c r="AB39" s="95"/>
      <c r="AC39" s="95"/>
      <c r="AD39" s="95"/>
      <c r="AE39" s="103"/>
      <c r="AF39" s="95"/>
      <c r="AG39" s="95"/>
      <c r="AH39" s="95"/>
      <c r="AI39" s="95"/>
      <c r="AJ39" s="103"/>
      <c r="AK39" s="95"/>
      <c r="AL39" s="95"/>
      <c r="AM39" s="95"/>
      <c r="AN39" s="95"/>
      <c r="AO39" s="95"/>
      <c r="AP39" s="167"/>
      <c r="AQ39" s="102">
        <v>42978</v>
      </c>
      <c r="AR39" s="102">
        <v>43003</v>
      </c>
      <c r="AS39" s="95">
        <v>377</v>
      </c>
      <c r="AT39" s="168"/>
      <c r="AU39" s="95"/>
      <c r="AV39" s="107"/>
      <c r="AW39" s="107"/>
      <c r="AX39" s="95"/>
      <c r="AY39" s="103"/>
      <c r="BE39" s="101"/>
      <c r="BF39" s="95"/>
      <c r="BG39" s="95"/>
      <c r="BH39" s="95"/>
      <c r="BI39" s="103"/>
      <c r="BO39" s="101"/>
      <c r="BP39" s="95"/>
      <c r="BQ39" s="95"/>
      <c r="BR39" s="95"/>
      <c r="BS39" s="103"/>
      <c r="BY39" s="101"/>
      <c r="BZ39" s="95"/>
      <c r="CA39" s="95"/>
      <c r="CB39" s="95"/>
      <c r="CC39" s="103"/>
      <c r="CD39" s="101"/>
      <c r="CE39" s="95"/>
      <c r="CF39" s="95"/>
      <c r="CG39" s="95"/>
      <c r="CH39" s="103"/>
    </row>
    <row r="40" spans="1:86" s="94" customFormat="1" x14ac:dyDescent="0.35">
      <c r="A40" s="157"/>
      <c r="B40" s="94" t="s">
        <v>108</v>
      </c>
      <c r="C40" s="95" t="s">
        <v>171</v>
      </c>
      <c r="D40" s="205">
        <f>AVERAGE(J40,O40,T40,Y40,AS40,AX40,BC40,BH40,BM40,BR40,BW40,CB40,CG40)</f>
        <v>50</v>
      </c>
      <c r="E40" s="337"/>
      <c r="F40" s="337"/>
      <c r="G40" s="117"/>
      <c r="H40" s="119"/>
      <c r="I40" s="119"/>
      <c r="J40" s="117"/>
      <c r="K40" s="162"/>
      <c r="L40" s="95"/>
      <c r="M40" s="95"/>
      <c r="N40" s="95"/>
      <c r="O40" s="95"/>
      <c r="P40" s="95"/>
      <c r="Q40" s="167"/>
      <c r="R40" s="95"/>
      <c r="S40" s="95"/>
      <c r="T40" s="95"/>
      <c r="U40" s="168"/>
      <c r="V40" s="95"/>
      <c r="W40" s="95"/>
      <c r="X40" s="95"/>
      <c r="Y40" s="95"/>
      <c r="Z40" s="274"/>
      <c r="AA40" s="95"/>
      <c r="AB40" s="95"/>
      <c r="AC40" s="95"/>
      <c r="AD40" s="95"/>
      <c r="AE40" s="103"/>
      <c r="AF40" s="95"/>
      <c r="AG40" s="95"/>
      <c r="AH40" s="95"/>
      <c r="AI40" s="95"/>
      <c r="AJ40" s="103"/>
      <c r="AK40" s="95"/>
      <c r="AL40" s="95"/>
      <c r="AM40" s="95"/>
      <c r="AN40" s="95"/>
      <c r="AO40" s="95"/>
      <c r="AP40" s="167"/>
      <c r="AQ40" s="102"/>
      <c r="AR40" s="102"/>
      <c r="AS40" s="95"/>
      <c r="AT40" s="168"/>
      <c r="AU40" s="95"/>
      <c r="AV40" s="107"/>
      <c r="AW40" s="107"/>
      <c r="AX40" s="95"/>
      <c r="AY40" s="103"/>
      <c r="BA40" s="106">
        <v>36130</v>
      </c>
      <c r="BB40" s="106">
        <v>36161</v>
      </c>
      <c r="BC40" s="94">
        <v>50</v>
      </c>
      <c r="BE40" s="101"/>
      <c r="BF40" s="95"/>
      <c r="BG40" s="95"/>
      <c r="BH40" s="95"/>
      <c r="BI40" s="103"/>
      <c r="BO40" s="101"/>
      <c r="BP40" s="95"/>
      <c r="BQ40" s="95"/>
      <c r="BR40" s="95"/>
      <c r="BS40" s="103"/>
      <c r="BY40" s="101"/>
      <c r="BZ40" s="95"/>
      <c r="CA40" s="95"/>
      <c r="CB40" s="95"/>
      <c r="CC40" s="103"/>
      <c r="CD40" s="101"/>
      <c r="CE40" s="95"/>
      <c r="CF40" s="95"/>
      <c r="CG40" s="95"/>
      <c r="CH40" s="103"/>
    </row>
    <row r="41" spans="1:86" s="94" customFormat="1" x14ac:dyDescent="0.35">
      <c r="A41" s="157"/>
      <c r="B41" s="94" t="s">
        <v>108</v>
      </c>
      <c r="C41" s="95" t="s">
        <v>188</v>
      </c>
      <c r="D41" s="205">
        <f>AVERAGE(J41,O41,T41,Y41,AS41,AX41,BC41,BH41,BM41,BR41,BW41,CB41,CG41)</f>
        <v>110</v>
      </c>
      <c r="E41" s="337"/>
      <c r="F41" s="337"/>
      <c r="G41" s="245">
        <v>501694</v>
      </c>
      <c r="H41" s="102" t="s">
        <v>184</v>
      </c>
      <c r="I41" s="102" t="s">
        <v>189</v>
      </c>
      <c r="J41" s="117">
        <v>152</v>
      </c>
      <c r="K41" s="162"/>
      <c r="L41" s="95"/>
      <c r="M41" s="95"/>
      <c r="N41" s="95"/>
      <c r="O41" s="95"/>
      <c r="P41" s="95"/>
      <c r="Q41" s="167">
        <v>500960</v>
      </c>
      <c r="R41" s="102">
        <v>43867</v>
      </c>
      <c r="S41" s="102">
        <v>43895</v>
      </c>
      <c r="T41" s="95">
        <v>135</v>
      </c>
      <c r="U41" s="168"/>
      <c r="V41" s="95">
        <v>4104898</v>
      </c>
      <c r="W41" s="102">
        <v>44313</v>
      </c>
      <c r="X41" s="102">
        <v>44358</v>
      </c>
      <c r="Y41" s="95">
        <v>43</v>
      </c>
      <c r="Z41" s="274"/>
      <c r="AA41" s="95">
        <v>4106562</v>
      </c>
      <c r="AB41" s="278">
        <v>44474</v>
      </c>
      <c r="AC41" s="278">
        <v>44512</v>
      </c>
      <c r="AD41" s="95">
        <v>91</v>
      </c>
      <c r="AE41" s="103"/>
      <c r="AF41" s="95"/>
      <c r="AG41" s="95"/>
      <c r="AH41" s="95"/>
      <c r="AI41" s="95"/>
      <c r="AJ41" s="103"/>
      <c r="AK41" s="95"/>
      <c r="AL41" s="95"/>
      <c r="AM41" s="95"/>
      <c r="AN41" s="95"/>
      <c r="AO41" s="95"/>
      <c r="AP41" s="167"/>
      <c r="AQ41" s="102"/>
      <c r="AR41" s="102"/>
      <c r="AS41" s="95"/>
      <c r="AT41" s="168"/>
      <c r="AU41" s="95"/>
      <c r="AV41" s="107"/>
      <c r="AW41" s="107"/>
      <c r="AX41" s="95"/>
      <c r="AY41" s="103"/>
      <c r="BA41" s="106"/>
      <c r="BB41" s="106"/>
      <c r="BE41" s="101"/>
      <c r="BF41" s="95"/>
      <c r="BG41" s="95"/>
      <c r="BH41" s="95"/>
      <c r="BI41" s="103"/>
      <c r="BO41" s="101"/>
      <c r="BP41" s="95"/>
      <c r="BQ41" s="95"/>
      <c r="BR41" s="95"/>
      <c r="BS41" s="103"/>
      <c r="BY41" s="101"/>
      <c r="BZ41" s="95"/>
      <c r="CA41" s="95"/>
      <c r="CB41" s="95"/>
      <c r="CC41" s="103"/>
      <c r="CD41" s="101"/>
      <c r="CE41" s="95"/>
      <c r="CF41" s="95"/>
      <c r="CG41" s="95"/>
      <c r="CH41" s="103"/>
    </row>
    <row r="42" spans="1:86" s="96" customFormat="1" x14ac:dyDescent="0.35">
      <c r="A42" s="156" t="s">
        <v>222</v>
      </c>
      <c r="B42" s="96" t="s">
        <v>110</v>
      </c>
      <c r="C42" s="97" t="s">
        <v>111</v>
      </c>
      <c r="D42" s="204">
        <f>AVERAGE(J42,O42,T42,Y42,AS42,AX42,BC42,BH42,BM42,BR42,BW42,CB42,CG42)</f>
        <v>347</v>
      </c>
      <c r="E42" s="336">
        <f>MAX(D42:D44)</f>
        <v>347</v>
      </c>
      <c r="F42" s="336">
        <f>1500000/E42</f>
        <v>4322.7665706051876</v>
      </c>
      <c r="G42" s="114"/>
      <c r="H42" s="114"/>
      <c r="I42" s="114"/>
      <c r="J42" s="114"/>
      <c r="K42" s="160"/>
      <c r="L42" s="97"/>
      <c r="M42" s="97"/>
      <c r="N42" s="97"/>
      <c r="O42" s="97"/>
      <c r="P42" s="97"/>
      <c r="Q42" s="165"/>
      <c r="R42" s="97"/>
      <c r="S42" s="97"/>
      <c r="T42" s="97"/>
      <c r="U42" s="166"/>
      <c r="V42" s="97"/>
      <c r="W42" s="97"/>
      <c r="X42" s="97"/>
      <c r="Y42" s="97"/>
      <c r="Z42" s="273"/>
      <c r="AA42" s="97"/>
      <c r="AB42" s="97"/>
      <c r="AC42" s="97"/>
      <c r="AD42" s="97"/>
      <c r="AE42" s="100"/>
      <c r="AF42" s="97"/>
      <c r="AG42" s="97"/>
      <c r="AH42" s="97"/>
      <c r="AI42" s="97"/>
      <c r="AJ42" s="100"/>
      <c r="AK42" s="97"/>
      <c r="AL42" s="97"/>
      <c r="AM42" s="97"/>
      <c r="AN42" s="97"/>
      <c r="AO42" s="97"/>
      <c r="AP42" s="165"/>
      <c r="AQ42" s="99">
        <v>42978</v>
      </c>
      <c r="AR42" s="99">
        <v>43003</v>
      </c>
      <c r="AS42" s="97">
        <v>347</v>
      </c>
      <c r="AT42" s="166"/>
      <c r="AU42" s="97"/>
      <c r="AV42" s="108"/>
      <c r="AW42" s="108"/>
      <c r="AX42" s="97"/>
      <c r="AY42" s="100"/>
      <c r="BE42" s="98"/>
      <c r="BF42" s="97"/>
      <c r="BG42" s="97"/>
      <c r="BH42" s="97"/>
      <c r="BI42" s="100"/>
      <c r="BO42" s="98"/>
      <c r="BP42" s="97"/>
      <c r="BQ42" s="97"/>
      <c r="BR42" s="97"/>
      <c r="BS42" s="100"/>
      <c r="BY42" s="98"/>
      <c r="BZ42" s="97"/>
      <c r="CA42" s="97"/>
      <c r="CB42" s="97"/>
      <c r="CC42" s="100"/>
      <c r="CD42" s="98"/>
      <c r="CE42" s="97"/>
      <c r="CF42" s="97"/>
      <c r="CG42" s="97"/>
      <c r="CH42" s="100"/>
    </row>
    <row r="43" spans="1:86" s="96" customFormat="1" x14ac:dyDescent="0.35">
      <c r="A43" s="156"/>
      <c r="B43" s="96" t="s">
        <v>110</v>
      </c>
      <c r="C43" s="97" t="s">
        <v>171</v>
      </c>
      <c r="D43" s="204">
        <f>AVERAGE(J43,O43,T43,Y43,AS43,AX43,BC43,BH43,BM43,BR43,BW43,CB43,CG43)</f>
        <v>30</v>
      </c>
      <c r="E43" s="336"/>
      <c r="F43" s="336"/>
      <c r="G43" s="114"/>
      <c r="H43" s="114"/>
      <c r="I43" s="114"/>
      <c r="J43" s="114"/>
      <c r="K43" s="160"/>
      <c r="L43" s="97"/>
      <c r="M43" s="97"/>
      <c r="N43" s="97"/>
      <c r="O43" s="97"/>
      <c r="P43" s="97"/>
      <c r="Q43" s="165"/>
      <c r="R43" s="97"/>
      <c r="S43" s="97"/>
      <c r="T43" s="97"/>
      <c r="U43" s="166"/>
      <c r="V43" s="97"/>
      <c r="W43" s="97"/>
      <c r="X43" s="97"/>
      <c r="Y43" s="97"/>
      <c r="Z43" s="273"/>
      <c r="AA43" s="97"/>
      <c r="AB43" s="97"/>
      <c r="AC43" s="97"/>
      <c r="AD43" s="97"/>
      <c r="AE43" s="100"/>
      <c r="AF43" s="97"/>
      <c r="AG43" s="97"/>
      <c r="AH43" s="97"/>
      <c r="AI43" s="97"/>
      <c r="AJ43" s="100"/>
      <c r="AK43" s="97"/>
      <c r="AL43" s="97"/>
      <c r="AM43" s="97"/>
      <c r="AN43" s="97"/>
      <c r="AO43" s="97"/>
      <c r="AP43" s="165"/>
      <c r="AQ43" s="99"/>
      <c r="AR43" s="99"/>
      <c r="AS43" s="97"/>
      <c r="AT43" s="166"/>
      <c r="AU43" s="97"/>
      <c r="AV43" s="108"/>
      <c r="AW43" s="108"/>
      <c r="AX43" s="97"/>
      <c r="AY43" s="100"/>
      <c r="BA43" s="109">
        <v>36130</v>
      </c>
      <c r="BB43" s="109">
        <v>36161</v>
      </c>
      <c r="BC43" s="96">
        <v>30</v>
      </c>
      <c r="BE43" s="98"/>
      <c r="BF43" s="97"/>
      <c r="BG43" s="97"/>
      <c r="BH43" s="97"/>
      <c r="BI43" s="100"/>
      <c r="BO43" s="98"/>
      <c r="BP43" s="97"/>
      <c r="BQ43" s="97"/>
      <c r="BR43" s="97"/>
      <c r="BS43" s="100"/>
      <c r="BY43" s="98"/>
      <c r="BZ43" s="97"/>
      <c r="CA43" s="97"/>
      <c r="CB43" s="97"/>
      <c r="CC43" s="100"/>
      <c r="CD43" s="98"/>
      <c r="CE43" s="97"/>
      <c r="CF43" s="97"/>
      <c r="CG43" s="97"/>
      <c r="CH43" s="100"/>
    </row>
    <row r="44" spans="1:86" s="96" customFormat="1" x14ac:dyDescent="0.35">
      <c r="A44" s="156"/>
      <c r="B44" s="96" t="s">
        <v>110</v>
      </c>
      <c r="C44" s="97" t="s">
        <v>190</v>
      </c>
      <c r="D44" s="204">
        <f>AVERAGE(J44,O44,T44,Y44,AS44,AX44,BC44,BH44,BM44,BR44,BW44,CB44,CG44)</f>
        <v>80.666666666666671</v>
      </c>
      <c r="E44" s="336"/>
      <c r="F44" s="336"/>
      <c r="G44" s="114">
        <v>501115</v>
      </c>
      <c r="H44" s="118">
        <v>43635</v>
      </c>
      <c r="I44" s="118">
        <v>43671</v>
      </c>
      <c r="J44" s="114">
        <v>92</v>
      </c>
      <c r="K44" s="160"/>
      <c r="L44" s="97"/>
      <c r="M44" s="97"/>
      <c r="N44" s="97"/>
      <c r="O44" s="97"/>
      <c r="P44" s="97"/>
      <c r="Q44" s="165">
        <v>501777</v>
      </c>
      <c r="R44" s="99">
        <v>43867</v>
      </c>
      <c r="S44" s="99">
        <v>43895</v>
      </c>
      <c r="T44" s="97">
        <v>117</v>
      </c>
      <c r="U44" s="166"/>
      <c r="V44" s="97">
        <v>4103525</v>
      </c>
      <c r="W44" s="99">
        <v>44313</v>
      </c>
      <c r="X44" s="99">
        <v>44358</v>
      </c>
      <c r="Y44" s="266">
        <v>33</v>
      </c>
      <c r="Z44" s="273"/>
      <c r="AA44" s="97">
        <v>4106587</v>
      </c>
      <c r="AB44" s="269">
        <v>44474</v>
      </c>
      <c r="AC44" s="269">
        <v>44512</v>
      </c>
      <c r="AD44" s="97">
        <v>69</v>
      </c>
      <c r="AE44" s="100"/>
      <c r="AF44" s="97"/>
      <c r="AG44" s="97"/>
      <c r="AH44" s="97"/>
      <c r="AI44" s="97"/>
      <c r="AJ44" s="100"/>
      <c r="AK44" s="97"/>
      <c r="AL44" s="97"/>
      <c r="AM44" s="97"/>
      <c r="AN44" s="97"/>
      <c r="AO44" s="97"/>
      <c r="AP44" s="165"/>
      <c r="AQ44" s="99"/>
      <c r="AR44" s="99"/>
      <c r="AS44" s="97"/>
      <c r="AT44" s="166"/>
      <c r="AU44" s="97"/>
      <c r="AV44" s="108"/>
      <c r="AW44" s="108"/>
      <c r="AX44" s="97"/>
      <c r="AY44" s="100"/>
      <c r="BA44" s="109"/>
      <c r="BB44" s="109"/>
      <c r="BE44" s="98"/>
      <c r="BF44" s="97"/>
      <c r="BG44" s="97"/>
      <c r="BH44" s="97"/>
      <c r="BI44" s="100"/>
      <c r="BO44" s="98"/>
      <c r="BP44" s="97"/>
      <c r="BQ44" s="97"/>
      <c r="BR44" s="97"/>
      <c r="BS44" s="100"/>
      <c r="BY44" s="98"/>
      <c r="BZ44" s="97"/>
      <c r="CA44" s="97"/>
      <c r="CB44" s="97"/>
      <c r="CC44" s="100"/>
      <c r="CD44" s="98"/>
      <c r="CE44" s="97"/>
      <c r="CF44" s="97"/>
      <c r="CG44" s="97"/>
      <c r="CH44" s="100"/>
    </row>
    <row r="45" spans="1:86" s="94" customFormat="1" x14ac:dyDescent="0.35">
      <c r="A45" s="157" t="s">
        <v>222</v>
      </c>
      <c r="B45" s="94" t="s">
        <v>112</v>
      </c>
      <c r="C45" s="95" t="s">
        <v>113</v>
      </c>
      <c r="D45" s="205">
        <f>AVERAGE(J45,O45,T45,Y45,AS45,AX45,BC45,BH45,BM45,BR45,BW45,CB45,CG45)</f>
        <v>3461</v>
      </c>
      <c r="E45" s="337">
        <f>MAX(D45:D49)</f>
        <v>3461</v>
      </c>
      <c r="F45" s="337">
        <f>1500000/E45</f>
        <v>433.40075122796878</v>
      </c>
      <c r="G45" s="117"/>
      <c r="H45" s="117"/>
      <c r="I45" s="117"/>
      <c r="J45" s="117"/>
      <c r="K45" s="162"/>
      <c r="L45" s="95"/>
      <c r="M45" s="95"/>
      <c r="N45" s="95"/>
      <c r="O45" s="95"/>
      <c r="P45" s="95"/>
      <c r="Q45" s="167"/>
      <c r="R45" s="95"/>
      <c r="S45" s="95"/>
      <c r="T45" s="95"/>
      <c r="U45" s="168"/>
      <c r="V45" s="95"/>
      <c r="W45" s="95"/>
      <c r="X45" s="95"/>
      <c r="Y45" s="95"/>
      <c r="Z45" s="274"/>
      <c r="AA45" s="95"/>
      <c r="AB45" s="95"/>
      <c r="AC45" s="95"/>
      <c r="AD45" s="95"/>
      <c r="AE45" s="103"/>
      <c r="AF45" s="95"/>
      <c r="AG45" s="95"/>
      <c r="AH45" s="95"/>
      <c r="AI45" s="95"/>
      <c r="AJ45" s="103"/>
      <c r="AK45" s="95"/>
      <c r="AL45" s="95"/>
      <c r="AM45" s="95"/>
      <c r="AN45" s="95"/>
      <c r="AO45" s="95"/>
      <c r="AP45" s="167"/>
      <c r="AQ45" s="102">
        <v>42975</v>
      </c>
      <c r="AR45" s="102">
        <v>43026</v>
      </c>
      <c r="AS45" s="95">
        <v>3461</v>
      </c>
      <c r="AT45" s="168"/>
      <c r="AU45" s="95"/>
      <c r="AV45" s="107"/>
      <c r="AW45" s="107"/>
      <c r="AX45" s="95"/>
      <c r="AY45" s="103"/>
      <c r="BE45" s="101"/>
      <c r="BF45" s="95"/>
      <c r="BG45" s="95"/>
      <c r="BH45" s="95"/>
      <c r="BI45" s="103"/>
      <c r="BO45" s="101"/>
      <c r="BP45" s="95"/>
      <c r="BQ45" s="95"/>
      <c r="BR45" s="95"/>
      <c r="BS45" s="103"/>
      <c r="BY45" s="101"/>
      <c r="BZ45" s="95"/>
      <c r="CA45" s="95"/>
      <c r="CB45" s="95"/>
      <c r="CC45" s="103"/>
      <c r="CD45" s="101"/>
      <c r="CE45" s="95"/>
      <c r="CF45" s="95"/>
      <c r="CG45" s="95"/>
      <c r="CH45" s="103"/>
    </row>
    <row r="46" spans="1:86" s="94" customFormat="1" x14ac:dyDescent="0.35">
      <c r="A46" s="157"/>
      <c r="B46" s="94" t="s">
        <v>112</v>
      </c>
      <c r="C46" s="95" t="s">
        <v>114</v>
      </c>
      <c r="D46" s="205">
        <f>AVERAGE(J46,O46,T46,Y46,AS46,AX46,BC46,BH46,BM46,BR46,BW46,CB46,CG46)</f>
        <v>2224.25</v>
      </c>
      <c r="E46" s="337"/>
      <c r="F46" s="337"/>
      <c r="G46" s="117">
        <v>501528</v>
      </c>
      <c r="H46" s="119">
        <v>43649</v>
      </c>
      <c r="I46" s="119">
        <v>43699</v>
      </c>
      <c r="J46" s="117">
        <v>3571</v>
      </c>
      <c r="K46" s="162"/>
      <c r="L46" s="95"/>
      <c r="M46" s="95"/>
      <c r="N46" s="95"/>
      <c r="O46" s="95"/>
      <c r="P46" s="95"/>
      <c r="Q46" s="167">
        <v>502392</v>
      </c>
      <c r="R46" s="102">
        <v>43868</v>
      </c>
      <c r="S46" s="102">
        <v>43899</v>
      </c>
      <c r="T46" s="95">
        <v>720</v>
      </c>
      <c r="U46" s="168"/>
      <c r="V46" s="95">
        <v>4104815</v>
      </c>
      <c r="W46" s="102">
        <v>44313</v>
      </c>
      <c r="X46" s="102">
        <v>44358</v>
      </c>
      <c r="Y46" s="95">
        <v>3200</v>
      </c>
      <c r="Z46" s="274"/>
      <c r="AA46" s="95">
        <v>4106552</v>
      </c>
      <c r="AB46" s="278">
        <v>44474</v>
      </c>
      <c r="AC46" s="278">
        <v>44512</v>
      </c>
      <c r="AD46" s="95">
        <v>1700</v>
      </c>
      <c r="AE46" s="103"/>
      <c r="AF46" s="95"/>
      <c r="AG46" s="95"/>
      <c r="AH46" s="95"/>
      <c r="AI46" s="95"/>
      <c r="AJ46" s="103"/>
      <c r="AK46" s="95"/>
      <c r="AL46" s="95"/>
      <c r="AM46" s="95"/>
      <c r="AN46" s="95"/>
      <c r="AO46" s="95"/>
      <c r="AP46" s="167"/>
      <c r="AQ46" s="102">
        <v>42975</v>
      </c>
      <c r="AR46" s="102">
        <v>43026</v>
      </c>
      <c r="AS46" s="95">
        <v>1406</v>
      </c>
      <c r="AT46" s="168"/>
      <c r="AU46" s="95"/>
      <c r="AV46" s="107"/>
      <c r="AW46" s="107"/>
      <c r="AX46" s="95"/>
      <c r="AY46" s="103"/>
      <c r="BE46" s="101"/>
      <c r="BF46" s="95"/>
      <c r="BG46" s="95"/>
      <c r="BH46" s="95"/>
      <c r="BI46" s="103"/>
      <c r="BO46" s="101"/>
      <c r="BP46" s="95"/>
      <c r="BQ46" s="95"/>
      <c r="BR46" s="95"/>
      <c r="BS46" s="103"/>
      <c r="BY46" s="101"/>
      <c r="BZ46" s="95"/>
      <c r="CA46" s="95"/>
      <c r="CB46" s="95"/>
      <c r="CC46" s="103"/>
      <c r="CD46" s="101"/>
      <c r="CE46" s="95"/>
      <c r="CF46" s="95"/>
      <c r="CG46" s="95"/>
      <c r="CH46" s="103"/>
    </row>
    <row r="47" spans="1:86" s="94" customFormat="1" x14ac:dyDescent="0.35">
      <c r="A47" s="157"/>
      <c r="B47" s="94" t="s">
        <v>112</v>
      </c>
      <c r="C47" s="95" t="s">
        <v>161</v>
      </c>
      <c r="D47" s="205">
        <f>AVERAGE(J47,O47,T47,Y47,AS47,AX47,BC47,BH47,BM47,BR47,BW47,CB47,CG47)</f>
        <v>2590</v>
      </c>
      <c r="E47" s="337"/>
      <c r="F47" s="337"/>
      <c r="G47" s="117"/>
      <c r="H47" s="117"/>
      <c r="I47" s="117"/>
      <c r="J47" s="117"/>
      <c r="K47" s="162"/>
      <c r="L47" s="95"/>
      <c r="M47" s="95"/>
      <c r="N47" s="95"/>
      <c r="O47" s="95"/>
      <c r="P47" s="95"/>
      <c r="Q47" s="167"/>
      <c r="R47" s="95"/>
      <c r="S47" s="95"/>
      <c r="T47" s="95"/>
      <c r="U47" s="168"/>
      <c r="V47" s="95"/>
      <c r="W47" s="95"/>
      <c r="X47" s="95"/>
      <c r="Y47" s="95"/>
      <c r="Z47" s="274"/>
      <c r="AA47" s="95"/>
      <c r="AB47" s="95"/>
      <c r="AC47" s="95"/>
      <c r="AD47" s="95"/>
      <c r="AE47" s="103"/>
      <c r="AF47" s="95"/>
      <c r="AG47" s="95"/>
      <c r="AH47" s="95"/>
      <c r="AI47" s="95"/>
      <c r="AJ47" s="103"/>
      <c r="AK47" s="95"/>
      <c r="AL47" s="95"/>
      <c r="AM47" s="95"/>
      <c r="AN47" s="95"/>
      <c r="AO47" s="95"/>
      <c r="AP47" s="167"/>
      <c r="AQ47" s="102"/>
      <c r="AR47" s="102"/>
      <c r="AS47" s="95"/>
      <c r="AT47" s="168"/>
      <c r="AU47" s="95"/>
      <c r="AV47" s="107"/>
      <c r="AW47" s="107"/>
      <c r="AX47" s="95"/>
      <c r="AY47" s="103"/>
      <c r="BA47" s="106">
        <v>36130</v>
      </c>
      <c r="BB47" s="106">
        <v>36161</v>
      </c>
      <c r="BC47" s="94">
        <v>2220</v>
      </c>
      <c r="BE47" s="101"/>
      <c r="BF47" s="107">
        <v>36373</v>
      </c>
      <c r="BG47" s="107">
        <v>36404</v>
      </c>
      <c r="BH47" s="95">
        <v>2960</v>
      </c>
      <c r="BI47" s="103"/>
      <c r="BO47" s="101"/>
      <c r="BP47" s="95"/>
      <c r="BQ47" s="95"/>
      <c r="BR47" s="95"/>
      <c r="BS47" s="103"/>
      <c r="BY47" s="101"/>
      <c r="BZ47" s="95"/>
      <c r="CA47" s="95"/>
      <c r="CB47" s="95"/>
      <c r="CC47" s="103"/>
      <c r="CD47" s="101"/>
      <c r="CE47" s="95"/>
      <c r="CF47" s="95"/>
      <c r="CG47" s="95"/>
      <c r="CH47" s="103"/>
    </row>
    <row r="48" spans="1:86" s="94" customFormat="1" x14ac:dyDescent="0.35">
      <c r="A48" s="157"/>
      <c r="B48" s="94" t="s">
        <v>112</v>
      </c>
      <c r="C48" s="95" t="s">
        <v>162</v>
      </c>
      <c r="D48" s="205">
        <f>AVERAGE(J48,O48,T48,Y48,AS48,AX48,BC48,BH48,BM48,BR48,BW48,CB48,CG48)</f>
        <v>1195</v>
      </c>
      <c r="E48" s="337"/>
      <c r="F48" s="337"/>
      <c r="G48" s="117"/>
      <c r="H48" s="117"/>
      <c r="I48" s="117"/>
      <c r="J48" s="117"/>
      <c r="K48" s="162"/>
      <c r="L48" s="95"/>
      <c r="M48" s="95"/>
      <c r="N48" s="95"/>
      <c r="O48" s="95"/>
      <c r="P48" s="95"/>
      <c r="Q48" s="167"/>
      <c r="R48" s="95"/>
      <c r="S48" s="95"/>
      <c r="T48" s="95"/>
      <c r="U48" s="168"/>
      <c r="V48" s="95"/>
      <c r="W48" s="95"/>
      <c r="X48" s="95"/>
      <c r="Y48" s="95"/>
      <c r="Z48" s="274"/>
      <c r="AA48" s="95"/>
      <c r="AB48" s="95"/>
      <c r="AC48" s="95"/>
      <c r="AD48" s="95"/>
      <c r="AE48" s="103"/>
      <c r="AF48" s="95"/>
      <c r="AG48" s="95"/>
      <c r="AH48" s="95"/>
      <c r="AI48" s="95"/>
      <c r="AJ48" s="103"/>
      <c r="AK48" s="95"/>
      <c r="AL48" s="95"/>
      <c r="AM48" s="95"/>
      <c r="AN48" s="95"/>
      <c r="AO48" s="95"/>
      <c r="AP48" s="167"/>
      <c r="AQ48" s="102"/>
      <c r="AR48" s="102"/>
      <c r="AS48" s="95"/>
      <c r="AT48" s="168"/>
      <c r="AU48" s="95"/>
      <c r="AV48" s="107"/>
      <c r="AW48" s="107"/>
      <c r="AX48" s="95"/>
      <c r="AY48" s="103"/>
      <c r="BA48" s="106">
        <v>36130</v>
      </c>
      <c r="BB48" s="106">
        <v>36161</v>
      </c>
      <c r="BC48" s="94">
        <v>890</v>
      </c>
      <c r="BE48" s="101"/>
      <c r="BF48" s="107">
        <v>36373</v>
      </c>
      <c r="BG48" s="107">
        <v>36404</v>
      </c>
      <c r="BH48" s="95">
        <v>1500</v>
      </c>
      <c r="BI48" s="103"/>
      <c r="BO48" s="101"/>
      <c r="BP48" s="95"/>
      <c r="BQ48" s="95"/>
      <c r="BR48" s="95"/>
      <c r="BS48" s="103"/>
      <c r="BY48" s="101"/>
      <c r="BZ48" s="95"/>
      <c r="CA48" s="95"/>
      <c r="CB48" s="95"/>
      <c r="CC48" s="103"/>
      <c r="CD48" s="101"/>
      <c r="CE48" s="95"/>
      <c r="CF48" s="95"/>
      <c r="CG48" s="95"/>
      <c r="CH48" s="103"/>
    </row>
    <row r="49" spans="1:86" s="94" customFormat="1" x14ac:dyDescent="0.35">
      <c r="A49" s="157"/>
      <c r="B49" s="94" t="s">
        <v>112</v>
      </c>
      <c r="C49" s="95" t="s">
        <v>191</v>
      </c>
      <c r="D49" s="205">
        <f>AVERAGE(J49,O49,T49,Y49,AS49,AX49,BC49,BH49,BM49,BR49,BW49,CB49,CG49)</f>
        <v>1524</v>
      </c>
      <c r="E49" s="337"/>
      <c r="F49" s="337"/>
      <c r="G49" s="117">
        <v>502362</v>
      </c>
      <c r="H49" s="119">
        <v>43649</v>
      </c>
      <c r="I49" s="119">
        <v>43699</v>
      </c>
      <c r="J49" s="117">
        <v>1700</v>
      </c>
      <c r="K49" s="162"/>
      <c r="L49" s="95"/>
      <c r="M49" s="95"/>
      <c r="N49" s="95"/>
      <c r="O49" s="95"/>
      <c r="P49" s="95"/>
      <c r="Q49" s="167">
        <v>503280</v>
      </c>
      <c r="R49" s="102">
        <v>43868</v>
      </c>
      <c r="S49" s="102">
        <v>43899</v>
      </c>
      <c r="T49" s="95">
        <v>1372</v>
      </c>
      <c r="U49" s="168"/>
      <c r="V49" s="95">
        <v>4104834</v>
      </c>
      <c r="W49" s="102">
        <v>44313</v>
      </c>
      <c r="X49" s="102">
        <v>44358</v>
      </c>
      <c r="Y49" s="95">
        <v>1500</v>
      </c>
      <c r="Z49" s="274">
        <v>80</v>
      </c>
      <c r="AA49" s="95">
        <v>4106515</v>
      </c>
      <c r="AB49" s="278">
        <v>44474</v>
      </c>
      <c r="AC49" s="278">
        <v>44512</v>
      </c>
      <c r="AD49" s="95">
        <v>1100</v>
      </c>
      <c r="AE49" s="103"/>
      <c r="AF49" s="95"/>
      <c r="AG49" s="95"/>
      <c r="AH49" s="95"/>
      <c r="AI49" s="95"/>
      <c r="AJ49" s="103"/>
      <c r="AK49" s="95"/>
      <c r="AL49" s="95"/>
      <c r="AM49" s="95"/>
      <c r="AN49" s="95"/>
      <c r="AO49" s="95"/>
      <c r="AP49" s="167"/>
      <c r="AQ49" s="102"/>
      <c r="AR49" s="102"/>
      <c r="AS49" s="95"/>
      <c r="AT49" s="168"/>
      <c r="AU49" s="95"/>
      <c r="AV49" s="107"/>
      <c r="AW49" s="107"/>
      <c r="AX49" s="95"/>
      <c r="AY49" s="103"/>
      <c r="BA49" s="106"/>
      <c r="BB49" s="106"/>
      <c r="BE49" s="101"/>
      <c r="BF49" s="107"/>
      <c r="BG49" s="107"/>
      <c r="BH49" s="95"/>
      <c r="BI49" s="103"/>
      <c r="BO49" s="101"/>
      <c r="BP49" s="95"/>
      <c r="BQ49" s="95"/>
      <c r="BR49" s="95"/>
      <c r="BS49" s="103"/>
      <c r="BY49" s="101"/>
      <c r="BZ49" s="95"/>
      <c r="CA49" s="95"/>
      <c r="CB49" s="95"/>
      <c r="CC49" s="103"/>
      <c r="CD49" s="101"/>
      <c r="CE49" s="95"/>
      <c r="CF49" s="95"/>
      <c r="CG49" s="95"/>
      <c r="CH49" s="103"/>
    </row>
    <row r="50" spans="1:86" s="96" customFormat="1" x14ac:dyDescent="0.35">
      <c r="A50" s="156" t="s">
        <v>222</v>
      </c>
      <c r="B50" s="96" t="s">
        <v>115</v>
      </c>
      <c r="C50" s="151" t="s">
        <v>246</v>
      </c>
      <c r="D50" s="204">
        <f t="shared" ref="D50:D53" si="0">AVERAGE(J50,O50,T50,Y50,AD50,AI50,AN50,AS50,AX50,BC50,BH50,BM50,BR50,BW50,CB50,CG50)</f>
        <v>1182</v>
      </c>
      <c r="E50" s="336">
        <f>MAX(D50:D53)</f>
        <v>2562.5</v>
      </c>
      <c r="F50" s="336">
        <f>1500000/E50</f>
        <v>585.36585365853659</v>
      </c>
      <c r="G50" s="114">
        <v>501222</v>
      </c>
      <c r="H50" s="118">
        <v>43658</v>
      </c>
      <c r="I50" s="118">
        <v>43684</v>
      </c>
      <c r="J50" s="114">
        <v>2838</v>
      </c>
      <c r="K50" s="160"/>
      <c r="L50" s="151">
        <v>4091257</v>
      </c>
      <c r="M50" s="207">
        <v>43783</v>
      </c>
      <c r="N50" s="207">
        <v>43816</v>
      </c>
      <c r="O50" s="151">
        <v>640</v>
      </c>
      <c r="P50" s="151">
        <v>396</v>
      </c>
      <c r="Q50" s="169">
        <v>500106</v>
      </c>
      <c r="R50" s="207">
        <v>43866</v>
      </c>
      <c r="S50" s="207">
        <v>43895</v>
      </c>
      <c r="T50" s="151">
        <v>870</v>
      </c>
      <c r="U50" s="170"/>
      <c r="V50" s="151">
        <v>4104875</v>
      </c>
      <c r="W50" s="207">
        <v>44316</v>
      </c>
      <c r="X50" s="207">
        <v>44358</v>
      </c>
      <c r="Y50" s="151">
        <v>780</v>
      </c>
      <c r="Z50" s="275"/>
      <c r="AA50" s="151"/>
      <c r="AB50" s="151"/>
      <c r="AC50" s="151"/>
      <c r="AD50" s="151"/>
      <c r="AE50" s="224"/>
      <c r="AF50" s="151"/>
      <c r="AG50" s="151"/>
      <c r="AH50" s="151"/>
      <c r="AI50" s="151"/>
      <c r="AJ50" s="224"/>
      <c r="AK50" s="151"/>
      <c r="AL50" s="151"/>
      <c r="AM50" s="151"/>
      <c r="AN50" s="151"/>
      <c r="AO50" s="151"/>
      <c r="AP50" s="165"/>
      <c r="AQ50" s="99">
        <v>42972</v>
      </c>
      <c r="AR50" s="99">
        <v>43026</v>
      </c>
      <c r="AS50" s="97">
        <v>1546</v>
      </c>
      <c r="AT50" s="166"/>
      <c r="AU50" s="97"/>
      <c r="AV50" s="108"/>
      <c r="AW50" s="108"/>
      <c r="AX50" s="97"/>
      <c r="AY50" s="100"/>
      <c r="BA50" s="109">
        <v>36130</v>
      </c>
      <c r="BB50" s="109">
        <v>36161</v>
      </c>
      <c r="BC50" s="96">
        <v>750</v>
      </c>
      <c r="BE50" s="98"/>
      <c r="BF50" s="108">
        <v>36373</v>
      </c>
      <c r="BG50" s="108">
        <v>36404</v>
      </c>
      <c r="BH50" s="97">
        <v>850</v>
      </c>
      <c r="BI50" s="100"/>
      <c r="BO50" s="98"/>
      <c r="BP50" s="97"/>
      <c r="BQ50" s="97"/>
      <c r="BR50" s="97"/>
      <c r="BS50" s="100"/>
      <c r="BY50" s="98"/>
      <c r="BZ50" s="97"/>
      <c r="CA50" s="97"/>
      <c r="CB50" s="97"/>
      <c r="CC50" s="100"/>
      <c r="CD50" s="98"/>
      <c r="CE50" s="97"/>
      <c r="CF50" s="97"/>
      <c r="CG50" s="97"/>
      <c r="CH50" s="100"/>
    </row>
    <row r="51" spans="1:86" s="96" customFormat="1" x14ac:dyDescent="0.35">
      <c r="A51" s="156"/>
      <c r="B51" s="96" t="s">
        <v>115</v>
      </c>
      <c r="C51" s="97" t="s">
        <v>116</v>
      </c>
      <c r="D51" s="204">
        <f>AVERAGE(J51,O51,T51,Y51,AD51,AI51,AN51,AS51,AX51,BC51,BH51,BM51,BR51,BW51,CB51,CG51)</f>
        <v>2562.5</v>
      </c>
      <c r="E51" s="336"/>
      <c r="F51" s="336"/>
      <c r="G51" s="114"/>
      <c r="H51" s="114"/>
      <c r="I51" s="114"/>
      <c r="J51" s="114"/>
      <c r="K51" s="160"/>
      <c r="L51" s="97"/>
      <c r="M51" s="97"/>
      <c r="N51" s="97"/>
      <c r="O51" s="97"/>
      <c r="P51" s="97"/>
      <c r="Q51" s="165"/>
      <c r="R51" s="97"/>
      <c r="S51" s="97"/>
      <c r="T51" s="97"/>
      <c r="U51" s="166"/>
      <c r="V51" s="97">
        <v>4104883</v>
      </c>
      <c r="W51" s="207">
        <v>44316</v>
      </c>
      <c r="X51" s="207">
        <v>44358</v>
      </c>
      <c r="Y51" s="97">
        <v>500</v>
      </c>
      <c r="Z51" s="273"/>
      <c r="AA51" s="97">
        <v>4106568</v>
      </c>
      <c r="AB51" s="99">
        <v>44477</v>
      </c>
      <c r="AC51" s="99">
        <v>44512</v>
      </c>
      <c r="AD51" s="97">
        <v>800</v>
      </c>
      <c r="AE51" s="100"/>
      <c r="AF51" s="97"/>
      <c r="AG51" s="97"/>
      <c r="AH51" s="97"/>
      <c r="AI51" s="97"/>
      <c r="AJ51" s="100"/>
      <c r="AK51" s="97">
        <v>4111122</v>
      </c>
      <c r="AL51" s="99">
        <v>44734</v>
      </c>
      <c r="AM51" s="99">
        <v>44767</v>
      </c>
      <c r="AN51" s="97">
        <v>770</v>
      </c>
      <c r="AO51" s="97"/>
      <c r="AP51" s="165"/>
      <c r="AQ51" s="99">
        <v>42972</v>
      </c>
      <c r="AR51" s="99">
        <v>43026</v>
      </c>
      <c r="AS51" s="97">
        <v>8180</v>
      </c>
      <c r="AT51" s="166"/>
      <c r="AU51" s="97"/>
      <c r="AV51" s="108"/>
      <c r="AW51" s="108"/>
      <c r="AX51" s="97"/>
      <c r="AY51" s="100"/>
      <c r="BE51" s="98"/>
      <c r="BF51" s="97"/>
      <c r="BG51" s="97"/>
      <c r="BH51" s="97"/>
      <c r="BI51" s="100"/>
      <c r="BO51" s="98"/>
      <c r="BP51" s="97"/>
      <c r="BQ51" s="97"/>
      <c r="BR51" s="97"/>
      <c r="BS51" s="100"/>
      <c r="BY51" s="98"/>
      <c r="BZ51" s="97"/>
      <c r="CA51" s="97"/>
      <c r="CB51" s="97"/>
      <c r="CC51" s="100"/>
      <c r="CD51" s="98"/>
      <c r="CE51" s="97"/>
      <c r="CF51" s="97"/>
      <c r="CG51" s="97"/>
      <c r="CH51" s="100"/>
    </row>
    <row r="52" spans="1:86" s="96" customFormat="1" x14ac:dyDescent="0.35">
      <c r="A52" s="156"/>
      <c r="B52" s="96" t="s">
        <v>115</v>
      </c>
      <c r="C52" s="97" t="s">
        <v>160</v>
      </c>
      <c r="D52" s="204">
        <f t="shared" ref="D52:D53" si="1">AVERAGE(J52,O52,T52,Y52,AD52,AI52,AN52,AS52,AX52,BC52,BH52,BM52,BR52,BW52,CB52,CG52)</f>
        <v>295</v>
      </c>
      <c r="E52" s="336"/>
      <c r="F52" s="336"/>
      <c r="G52" s="114"/>
      <c r="H52" s="114"/>
      <c r="I52" s="114"/>
      <c r="J52" s="114"/>
      <c r="K52" s="160"/>
      <c r="L52" s="97"/>
      <c r="M52" s="97"/>
      <c r="N52" s="97"/>
      <c r="O52" s="97"/>
      <c r="P52" s="97"/>
      <c r="Q52" s="165"/>
      <c r="R52" s="97"/>
      <c r="S52" s="97"/>
      <c r="T52" s="97"/>
      <c r="U52" s="166"/>
      <c r="V52" s="97"/>
      <c r="W52" s="97"/>
      <c r="X52" s="97"/>
      <c r="Y52" s="97"/>
      <c r="Z52" s="273"/>
      <c r="AA52" s="97"/>
      <c r="AB52" s="97"/>
      <c r="AC52" s="97"/>
      <c r="AD52" s="97"/>
      <c r="AE52" s="100"/>
      <c r="AF52" s="97"/>
      <c r="AG52" s="97"/>
      <c r="AH52" s="97"/>
      <c r="AI52" s="97"/>
      <c r="AJ52" s="100"/>
      <c r="AK52" s="97"/>
      <c r="AL52" s="97"/>
      <c r="AM52" s="97"/>
      <c r="AN52" s="97"/>
      <c r="AO52" s="97"/>
      <c r="AP52" s="165"/>
      <c r="AQ52" s="99"/>
      <c r="AR52" s="99"/>
      <c r="AS52" s="97"/>
      <c r="AT52" s="166"/>
      <c r="AU52" s="97"/>
      <c r="AV52" s="108"/>
      <c r="AW52" s="108"/>
      <c r="AX52" s="97"/>
      <c r="AY52" s="100"/>
      <c r="BA52" s="109">
        <v>36130</v>
      </c>
      <c r="BB52" s="109">
        <v>36161</v>
      </c>
      <c r="BC52" s="96">
        <v>320</v>
      </c>
      <c r="BE52" s="98"/>
      <c r="BF52" s="108">
        <v>36373</v>
      </c>
      <c r="BG52" s="108">
        <v>36404</v>
      </c>
      <c r="BH52" s="97">
        <v>270</v>
      </c>
      <c r="BI52" s="100"/>
      <c r="BO52" s="98"/>
      <c r="BP52" s="97"/>
      <c r="BQ52" s="97"/>
      <c r="BR52" s="97"/>
      <c r="BS52" s="100"/>
      <c r="BY52" s="98"/>
      <c r="BZ52" s="97"/>
      <c r="CA52" s="97"/>
      <c r="CB52" s="97"/>
      <c r="CC52" s="100"/>
      <c r="CD52" s="98"/>
      <c r="CE52" s="97"/>
      <c r="CF52" s="97"/>
      <c r="CG52" s="97"/>
      <c r="CH52" s="100"/>
    </row>
    <row r="53" spans="1:86" s="96" customFormat="1" x14ac:dyDescent="0.35">
      <c r="A53" s="156"/>
      <c r="B53" s="96" t="s">
        <v>115</v>
      </c>
      <c r="C53" s="151" t="s">
        <v>192</v>
      </c>
      <c r="D53" s="204">
        <f t="shared" si="1"/>
        <v>432</v>
      </c>
      <c r="E53" s="336"/>
      <c r="F53" s="336"/>
      <c r="G53" s="114">
        <v>500833</v>
      </c>
      <c r="H53" s="118">
        <v>43658</v>
      </c>
      <c r="I53" s="118">
        <v>43684</v>
      </c>
      <c r="J53" s="114">
        <v>559</v>
      </c>
      <c r="K53" s="160"/>
      <c r="L53" s="151">
        <v>4091221</v>
      </c>
      <c r="M53" s="207">
        <v>43783</v>
      </c>
      <c r="N53" s="207">
        <v>43816</v>
      </c>
      <c r="O53" s="151">
        <v>310</v>
      </c>
      <c r="P53" s="151"/>
      <c r="Q53" s="169">
        <v>503402</v>
      </c>
      <c r="R53" s="207">
        <v>43866</v>
      </c>
      <c r="S53" s="207">
        <v>43895</v>
      </c>
      <c r="T53" s="151">
        <v>509</v>
      </c>
      <c r="U53" s="170"/>
      <c r="V53" s="151">
        <v>4104897</v>
      </c>
      <c r="W53" s="207">
        <v>44316</v>
      </c>
      <c r="X53" s="207">
        <v>44358</v>
      </c>
      <c r="Y53" s="151">
        <v>350</v>
      </c>
      <c r="Z53" s="275">
        <v>324</v>
      </c>
      <c r="AA53" s="151"/>
      <c r="AB53" s="151"/>
      <c r="AC53" s="151"/>
      <c r="AD53" s="151"/>
      <c r="AE53" s="224"/>
      <c r="AF53" s="151"/>
      <c r="AG53" s="151"/>
      <c r="AH53" s="151"/>
      <c r="AI53" s="151"/>
      <c r="AJ53" s="224"/>
      <c r="AK53" s="151"/>
      <c r="AL53" s="151"/>
      <c r="AM53" s="151"/>
      <c r="AN53" s="151"/>
      <c r="AO53" s="151"/>
      <c r="AP53" s="165"/>
      <c r="AQ53" s="99"/>
      <c r="AR53" s="99"/>
      <c r="AS53" s="97"/>
      <c r="AT53" s="166"/>
      <c r="AU53" s="97"/>
      <c r="AV53" s="108"/>
      <c r="AW53" s="108"/>
      <c r="AX53" s="97"/>
      <c r="AY53" s="100"/>
      <c r="BA53" s="109"/>
      <c r="BB53" s="109"/>
      <c r="BE53" s="98"/>
      <c r="BF53" s="108"/>
      <c r="BG53" s="108"/>
      <c r="BH53" s="97"/>
      <c r="BI53" s="100"/>
      <c r="BO53" s="98"/>
      <c r="BP53" s="97"/>
      <c r="BQ53" s="97"/>
      <c r="BR53" s="97"/>
      <c r="BS53" s="100"/>
      <c r="BY53" s="98"/>
      <c r="BZ53" s="97"/>
      <c r="CA53" s="97"/>
      <c r="CB53" s="97"/>
      <c r="CC53" s="100"/>
      <c r="CD53" s="98"/>
      <c r="CE53" s="97"/>
      <c r="CF53" s="97"/>
      <c r="CG53" s="97"/>
      <c r="CH53" s="100"/>
    </row>
    <row r="54" spans="1:86" s="94" customFormat="1" x14ac:dyDescent="0.35">
      <c r="A54" s="157" t="s">
        <v>223</v>
      </c>
      <c r="B54" s="94" t="s">
        <v>117</v>
      </c>
      <c r="C54" s="95" t="s">
        <v>118</v>
      </c>
      <c r="D54" s="205">
        <f>AVERAGE(J54,O54,T54,Y54,AS54,AX54,BC54,BH54,BM54,BR54,BW54,CB54,CG54)</f>
        <v>1096.75</v>
      </c>
      <c r="E54" s="337">
        <f>MAX(D54:D56)</f>
        <v>2189</v>
      </c>
      <c r="F54" s="337">
        <f>1500000/E54</f>
        <v>685.24440383736862</v>
      </c>
      <c r="G54" s="117">
        <v>501569</v>
      </c>
      <c r="H54" s="119">
        <v>43660</v>
      </c>
      <c r="I54" s="119">
        <v>43686</v>
      </c>
      <c r="J54" s="117">
        <v>600</v>
      </c>
      <c r="K54" s="162"/>
      <c r="N54" s="95"/>
      <c r="O54" s="95"/>
      <c r="P54" s="95">
        <v>100</v>
      </c>
      <c r="Q54" s="167"/>
      <c r="R54" s="95"/>
      <c r="S54" s="95"/>
      <c r="T54" s="95"/>
      <c r="U54" s="168"/>
      <c r="V54" s="95"/>
      <c r="W54" s="95"/>
      <c r="X54" s="95"/>
      <c r="Y54" s="95"/>
      <c r="Z54" s="274"/>
      <c r="AA54" s="95"/>
      <c r="AB54" s="95"/>
      <c r="AC54" s="95"/>
      <c r="AD54" s="95"/>
      <c r="AE54" s="103"/>
      <c r="AF54" s="95"/>
      <c r="AG54" s="95"/>
      <c r="AH54" s="95"/>
      <c r="AI54" s="95"/>
      <c r="AJ54" s="103"/>
      <c r="AK54" s="95"/>
      <c r="AL54" s="95"/>
      <c r="AM54" s="95"/>
      <c r="AN54" s="95"/>
      <c r="AO54" s="95"/>
      <c r="AP54" s="167"/>
      <c r="AQ54" s="102">
        <v>42975</v>
      </c>
      <c r="AR54" s="102">
        <v>43010</v>
      </c>
      <c r="AS54" s="95">
        <v>1571</v>
      </c>
      <c r="AT54" s="168"/>
      <c r="AU54" s="95"/>
      <c r="AV54" s="107"/>
      <c r="AW54" s="107"/>
      <c r="AX54" s="95"/>
      <c r="AY54" s="103"/>
      <c r="BE54" s="101"/>
      <c r="BF54" s="95"/>
      <c r="BG54" s="95"/>
      <c r="BH54" s="95"/>
      <c r="BI54" s="103"/>
      <c r="BJ54" s="95">
        <v>8336011</v>
      </c>
      <c r="BK54" s="107">
        <v>36495</v>
      </c>
      <c r="BL54" s="107">
        <v>36526</v>
      </c>
      <c r="BM54" s="95">
        <v>1108</v>
      </c>
      <c r="BO54" s="101"/>
      <c r="BP54" s="107">
        <v>36861</v>
      </c>
      <c r="BQ54" s="107">
        <v>36892</v>
      </c>
      <c r="BR54" s="95">
        <v>1108</v>
      </c>
      <c r="BS54" s="103"/>
      <c r="BY54" s="101"/>
      <c r="BZ54" s="95"/>
      <c r="CA54" s="95"/>
      <c r="CB54" s="95"/>
      <c r="CC54" s="103"/>
      <c r="CD54" s="101"/>
      <c r="CE54" s="95"/>
      <c r="CF54" s="95"/>
      <c r="CG54" s="95"/>
      <c r="CH54" s="103"/>
    </row>
    <row r="55" spans="1:86" s="210" customFormat="1" x14ac:dyDescent="0.35">
      <c r="A55" s="209"/>
      <c r="B55" s="210" t="s">
        <v>117</v>
      </c>
      <c r="C55" s="152" t="s">
        <v>328</v>
      </c>
      <c r="D55" s="211">
        <f>AVERAGE(J55,O55,T55,Y55,AS55,AX55,BC55,BH55,BM55,BR55,BW55,CB55,CG55)</f>
        <v>2189</v>
      </c>
      <c r="E55" s="337"/>
      <c r="F55" s="337"/>
      <c r="G55" s="213"/>
      <c r="H55" s="212"/>
      <c r="I55" s="212"/>
      <c r="J55" s="213"/>
      <c r="K55" s="214"/>
      <c r="L55" s="152">
        <v>4091270</v>
      </c>
      <c r="M55" s="208">
        <v>43783</v>
      </c>
      <c r="N55" s="208">
        <v>43816</v>
      </c>
      <c r="O55" s="152">
        <v>2500</v>
      </c>
      <c r="P55" s="152"/>
      <c r="Q55" s="171">
        <v>500116</v>
      </c>
      <c r="R55" s="208">
        <v>43864</v>
      </c>
      <c r="S55" s="208">
        <v>43892</v>
      </c>
      <c r="T55" s="152">
        <v>2467</v>
      </c>
      <c r="U55" s="172"/>
      <c r="V55" s="152">
        <v>4104802</v>
      </c>
      <c r="W55" s="208">
        <v>44316</v>
      </c>
      <c r="X55" s="208">
        <v>44358</v>
      </c>
      <c r="Y55" s="152">
        <v>1600</v>
      </c>
      <c r="Z55" s="276"/>
      <c r="AA55" s="152"/>
      <c r="AB55" s="152"/>
      <c r="AC55" s="152"/>
      <c r="AD55" s="152"/>
      <c r="AE55" s="216"/>
      <c r="AF55" s="152"/>
      <c r="AG55" s="152"/>
      <c r="AH55" s="152"/>
      <c r="AI55" s="152"/>
      <c r="AJ55" s="216"/>
      <c r="AK55" s="152"/>
      <c r="AL55" s="152"/>
      <c r="AM55" s="152"/>
      <c r="AN55" s="152"/>
      <c r="AO55" s="152"/>
      <c r="AP55" s="171"/>
      <c r="AQ55" s="208"/>
      <c r="AR55" s="208"/>
      <c r="AS55" s="152"/>
      <c r="AT55" s="172"/>
      <c r="AU55" s="152"/>
      <c r="AV55" s="215"/>
      <c r="AW55" s="215"/>
      <c r="AX55" s="152"/>
      <c r="AY55" s="216"/>
      <c r="BE55" s="217"/>
      <c r="BF55" s="152"/>
      <c r="BG55" s="152"/>
      <c r="BH55" s="152"/>
      <c r="BI55" s="216"/>
      <c r="BO55" s="217"/>
      <c r="BP55" s="215"/>
      <c r="BQ55" s="215"/>
      <c r="BR55" s="152"/>
      <c r="BS55" s="216"/>
      <c r="BY55" s="217"/>
      <c r="BZ55" s="152"/>
      <c r="CA55" s="152"/>
      <c r="CB55" s="152"/>
      <c r="CC55" s="216"/>
      <c r="CD55" s="217"/>
      <c r="CE55" s="152"/>
      <c r="CF55" s="152"/>
      <c r="CG55" s="152"/>
      <c r="CH55" s="216"/>
    </row>
    <row r="56" spans="1:86" s="94" customFormat="1" x14ac:dyDescent="0.35">
      <c r="A56" s="157"/>
      <c r="B56" s="94" t="s">
        <v>117</v>
      </c>
      <c r="C56" s="152" t="s">
        <v>119</v>
      </c>
      <c r="D56" s="205">
        <f>AVERAGE(J56,O56,T56,Y56,AS56,AX56,BC56,BH56,BM56,BR56,BW56,CB56,CG56)</f>
        <v>1710</v>
      </c>
      <c r="E56" s="337"/>
      <c r="F56" s="337"/>
      <c r="G56" s="117">
        <v>503330</v>
      </c>
      <c r="H56" s="119">
        <v>43660</v>
      </c>
      <c r="I56" s="119">
        <v>43686</v>
      </c>
      <c r="J56" s="117">
        <v>681</v>
      </c>
      <c r="K56" s="162"/>
      <c r="L56" s="152">
        <v>4091260</v>
      </c>
      <c r="M56" s="208">
        <v>43783</v>
      </c>
      <c r="N56" s="208">
        <v>43816</v>
      </c>
      <c r="O56" s="152">
        <v>2500</v>
      </c>
      <c r="P56" s="152"/>
      <c r="Q56" s="171">
        <v>501510</v>
      </c>
      <c r="R56" s="208">
        <v>43864</v>
      </c>
      <c r="S56" s="208">
        <v>43892</v>
      </c>
      <c r="T56" s="152">
        <v>2371</v>
      </c>
      <c r="U56" s="172"/>
      <c r="V56" s="152">
        <v>4104828</v>
      </c>
      <c r="W56" s="208">
        <v>44316</v>
      </c>
      <c r="X56" s="208">
        <v>44358</v>
      </c>
      <c r="Y56" s="152">
        <v>1700</v>
      </c>
      <c r="Z56" s="276">
        <v>146</v>
      </c>
      <c r="AA56" s="152"/>
      <c r="AB56" s="152"/>
      <c r="AC56" s="152"/>
      <c r="AD56" s="152"/>
      <c r="AE56" s="216"/>
      <c r="AF56" s="152"/>
      <c r="AG56" s="152"/>
      <c r="AH56" s="152"/>
      <c r="AI56" s="152"/>
      <c r="AJ56" s="216"/>
      <c r="AK56" s="152"/>
      <c r="AL56" s="152"/>
      <c r="AM56" s="152"/>
      <c r="AN56" s="152"/>
      <c r="AO56" s="152"/>
      <c r="AP56" s="167"/>
      <c r="AQ56" s="102">
        <v>42975</v>
      </c>
      <c r="AR56" s="102">
        <v>43010</v>
      </c>
      <c r="AS56" s="95">
        <v>1298</v>
      </c>
      <c r="AT56" s="168"/>
      <c r="AU56" s="95"/>
      <c r="AV56" s="107"/>
      <c r="AW56" s="107"/>
      <c r="AX56" s="95"/>
      <c r="AY56" s="103"/>
      <c r="BE56" s="101"/>
      <c r="BF56" s="95"/>
      <c r="BG56" s="95"/>
      <c r="BH56" s="95"/>
      <c r="BI56" s="103"/>
      <c r="BO56" s="101"/>
      <c r="BP56" s="95"/>
      <c r="BQ56" s="95"/>
      <c r="BR56" s="95"/>
      <c r="BS56" s="103"/>
      <c r="BY56" s="101"/>
      <c r="BZ56" s="95"/>
      <c r="CA56" s="95"/>
      <c r="CB56" s="95"/>
      <c r="CC56" s="103"/>
      <c r="CD56" s="101"/>
      <c r="CE56" s="95"/>
      <c r="CF56" s="95"/>
      <c r="CG56" s="95"/>
      <c r="CH56" s="103"/>
    </row>
    <row r="57" spans="1:86" s="153" customFormat="1" x14ac:dyDescent="0.35">
      <c r="A57" s="218" t="s">
        <v>222</v>
      </c>
      <c r="B57" s="153" t="s">
        <v>339</v>
      </c>
      <c r="C57" s="151" t="s">
        <v>120</v>
      </c>
      <c r="D57" s="219">
        <f>AVERAGE(J57,O57,T57,Y57,AS57,AX57,BC57,BH57,BM57,BR57,BW57,CB57,CG57)</f>
        <v>782</v>
      </c>
      <c r="E57" s="246">
        <f>D57</f>
        <v>782</v>
      </c>
      <c r="F57" s="246">
        <f>1500000/E57</f>
        <v>1918.158567774936</v>
      </c>
      <c r="G57" s="221">
        <v>502386</v>
      </c>
      <c r="H57" s="220">
        <v>43656</v>
      </c>
      <c r="I57" s="220">
        <v>43697</v>
      </c>
      <c r="J57" s="221">
        <v>499</v>
      </c>
      <c r="K57" s="222"/>
      <c r="L57" s="151">
        <v>4091263</v>
      </c>
      <c r="M57" s="207">
        <v>43783</v>
      </c>
      <c r="N57" s="207">
        <v>43816</v>
      </c>
      <c r="O57" s="151">
        <v>450</v>
      </c>
      <c r="P57" s="151">
        <v>564</v>
      </c>
      <c r="Q57" s="169">
        <v>500287</v>
      </c>
      <c r="R57" s="207">
        <v>43864</v>
      </c>
      <c r="S57" s="207">
        <v>43955</v>
      </c>
      <c r="T57" s="151">
        <v>963</v>
      </c>
      <c r="U57" s="170"/>
      <c r="V57" s="151">
        <v>4104837</v>
      </c>
      <c r="W57" s="207">
        <v>44316</v>
      </c>
      <c r="X57" s="207">
        <v>44358</v>
      </c>
      <c r="Y57" s="151">
        <v>780</v>
      </c>
      <c r="Z57" s="275">
        <v>326</v>
      </c>
      <c r="AA57" s="151"/>
      <c r="AB57" s="151"/>
      <c r="AC57" s="151"/>
      <c r="AD57" s="151"/>
      <c r="AE57" s="224"/>
      <c r="AF57" s="151"/>
      <c r="AG57" s="151"/>
      <c r="AH57" s="151"/>
      <c r="AI57" s="151"/>
      <c r="AJ57" s="224"/>
      <c r="AK57" s="151"/>
      <c r="AL57" s="151"/>
      <c r="AM57" s="151"/>
      <c r="AN57" s="151"/>
      <c r="AO57" s="151"/>
      <c r="AP57" s="169"/>
      <c r="AQ57" s="207">
        <v>42972</v>
      </c>
      <c r="AR57" s="207">
        <v>43003</v>
      </c>
      <c r="AS57" s="151">
        <v>1218</v>
      </c>
      <c r="AT57" s="170"/>
      <c r="AU57" s="151"/>
      <c r="AV57" s="223"/>
      <c r="AW57" s="223"/>
      <c r="AX57" s="151"/>
      <c r="AY57" s="224"/>
      <c r="BE57" s="225"/>
      <c r="BF57" s="151"/>
      <c r="BG57" s="151"/>
      <c r="BH57" s="151"/>
      <c r="BI57" s="224"/>
      <c r="BO57" s="225"/>
      <c r="BP57" s="151"/>
      <c r="BQ57" s="151"/>
      <c r="BR57" s="151"/>
      <c r="BS57" s="224"/>
      <c r="BY57" s="225"/>
      <c r="BZ57" s="151"/>
      <c r="CA57" s="151"/>
      <c r="CB57" s="151"/>
      <c r="CC57" s="224"/>
      <c r="CD57" s="225"/>
      <c r="CE57" s="151"/>
      <c r="CF57" s="151"/>
      <c r="CG57" s="151"/>
      <c r="CH57" s="224"/>
    </row>
    <row r="58" spans="1:86" s="210" customFormat="1" x14ac:dyDescent="0.35">
      <c r="A58" s="209" t="s">
        <v>222</v>
      </c>
      <c r="B58" s="210" t="s">
        <v>329</v>
      </c>
      <c r="C58" s="152" t="s">
        <v>121</v>
      </c>
      <c r="D58" s="211">
        <f>AVERAGE(J58,O58,T58,Y58,AS58,AX58,BC58,BH58,BM58,BR58,BW58,CB58,CG58)</f>
        <v>943</v>
      </c>
      <c r="E58" s="247">
        <f>D58</f>
        <v>943</v>
      </c>
      <c r="F58" s="247">
        <f>1500000/E58</f>
        <v>1590.6680805938495</v>
      </c>
      <c r="G58" s="213">
        <v>502264</v>
      </c>
      <c r="H58" s="212">
        <v>43656</v>
      </c>
      <c r="I58" s="212">
        <v>43697</v>
      </c>
      <c r="J58" s="213">
        <v>744</v>
      </c>
      <c r="K58" s="214"/>
      <c r="L58" s="152">
        <v>4091227</v>
      </c>
      <c r="M58" s="208">
        <v>43783</v>
      </c>
      <c r="N58" s="208">
        <v>43816</v>
      </c>
      <c r="O58" s="152">
        <v>650</v>
      </c>
      <c r="P58" s="152">
        <v>392</v>
      </c>
      <c r="Q58" s="171">
        <v>500963</v>
      </c>
      <c r="R58" s="207">
        <v>43864</v>
      </c>
      <c r="S58" s="207">
        <v>43955</v>
      </c>
      <c r="T58" s="152">
        <v>1110</v>
      </c>
      <c r="U58" s="172"/>
      <c r="V58" s="152">
        <v>4104804</v>
      </c>
      <c r="W58" s="208">
        <v>44316</v>
      </c>
      <c r="X58" s="208">
        <v>44358</v>
      </c>
      <c r="Y58" s="152">
        <v>1200</v>
      </c>
      <c r="Z58" s="276">
        <v>210</v>
      </c>
      <c r="AA58" s="152"/>
      <c r="AB58" s="152"/>
      <c r="AC58" s="152"/>
      <c r="AD58" s="152"/>
      <c r="AE58" s="216"/>
      <c r="AF58" s="152"/>
      <c r="AG58" s="152"/>
      <c r="AH58" s="152"/>
      <c r="AI58" s="152"/>
      <c r="AJ58" s="216"/>
      <c r="AK58" s="152"/>
      <c r="AL58" s="152"/>
      <c r="AM58" s="152"/>
      <c r="AN58" s="152"/>
      <c r="AO58" s="152"/>
      <c r="AP58" s="171"/>
      <c r="AQ58" s="208">
        <v>42972</v>
      </c>
      <c r="AR58" s="208">
        <v>43003</v>
      </c>
      <c r="AS58" s="152">
        <v>1011</v>
      </c>
      <c r="AT58" s="172"/>
      <c r="AU58" s="152"/>
      <c r="AV58" s="215"/>
      <c r="AW58" s="215"/>
      <c r="AX58" s="152"/>
      <c r="AY58" s="216"/>
      <c r="BE58" s="217"/>
      <c r="BF58" s="152"/>
      <c r="BG58" s="152"/>
      <c r="BH58" s="152"/>
      <c r="BI58" s="216"/>
      <c r="BO58" s="217"/>
      <c r="BP58" s="152"/>
      <c r="BQ58" s="152"/>
      <c r="BR58" s="152"/>
      <c r="BS58" s="216"/>
      <c r="BY58" s="217"/>
      <c r="BZ58" s="152"/>
      <c r="CA58" s="152"/>
      <c r="CB58" s="152"/>
      <c r="CC58" s="216"/>
      <c r="CD58" s="217"/>
      <c r="CE58" s="152"/>
      <c r="CF58" s="152"/>
      <c r="CG58" s="152"/>
      <c r="CH58" s="216"/>
    </row>
    <row r="59" spans="1:86" s="96" customFormat="1" x14ac:dyDescent="0.35">
      <c r="A59" s="156" t="s">
        <v>223</v>
      </c>
      <c r="B59" s="96" t="s">
        <v>128</v>
      </c>
      <c r="C59" s="97" t="s">
        <v>129</v>
      </c>
      <c r="D59" s="204">
        <f>AVERAGE(J59,O59,T59,Y59,AS59,AX59,BC59,BH59,BM59,BR59,BW59,CB59,CG59)</f>
        <v>783</v>
      </c>
      <c r="E59" s="336">
        <f>MAX(D59:D64)</f>
        <v>783</v>
      </c>
      <c r="F59" s="336">
        <f>1500000/E59</f>
        <v>1915.7088122605364</v>
      </c>
      <c r="G59" s="114"/>
      <c r="H59" s="114"/>
      <c r="I59" s="114"/>
      <c r="J59" s="114"/>
      <c r="K59" s="160"/>
      <c r="L59" s="97"/>
      <c r="M59" s="97"/>
      <c r="N59" s="97"/>
      <c r="O59" s="97"/>
      <c r="P59" s="97"/>
      <c r="Q59" s="165"/>
      <c r="R59" s="97"/>
      <c r="S59" s="97"/>
      <c r="T59" s="97"/>
      <c r="U59" s="166"/>
      <c r="V59" s="97"/>
      <c r="W59" s="97"/>
      <c r="X59" s="97"/>
      <c r="Y59" s="97"/>
      <c r="Z59" s="273"/>
      <c r="AA59" s="97"/>
      <c r="AB59" s="97"/>
      <c r="AC59" s="97"/>
      <c r="AD59" s="97"/>
      <c r="AE59" s="100"/>
      <c r="AF59" s="97"/>
      <c r="AG59" s="97"/>
      <c r="AH59" s="97"/>
      <c r="AI59" s="97"/>
      <c r="AJ59" s="100"/>
      <c r="AK59" s="97"/>
      <c r="AL59" s="97"/>
      <c r="AM59" s="97"/>
      <c r="AN59" s="97"/>
      <c r="AO59" s="97"/>
      <c r="AP59" s="165"/>
      <c r="AQ59" s="97"/>
      <c r="AR59" s="97"/>
      <c r="AS59" s="97"/>
      <c r="AT59" s="166"/>
      <c r="AU59" s="97">
        <v>8336033</v>
      </c>
      <c r="AV59" s="108"/>
      <c r="AW59" s="108">
        <v>36678</v>
      </c>
      <c r="AX59" s="97">
        <v>783</v>
      </c>
      <c r="AY59" s="100"/>
      <c r="BE59" s="98"/>
      <c r="BF59" s="97"/>
      <c r="BG59" s="97"/>
      <c r="BH59" s="97"/>
      <c r="BI59" s="100"/>
      <c r="BO59" s="98"/>
      <c r="BP59" s="97"/>
      <c r="BQ59" s="97"/>
      <c r="BR59" s="97"/>
      <c r="BS59" s="100"/>
      <c r="BY59" s="98"/>
      <c r="BZ59" s="97"/>
      <c r="CA59" s="97"/>
      <c r="CB59" s="97"/>
      <c r="CC59" s="100"/>
      <c r="CD59" s="98"/>
      <c r="CE59" s="97"/>
      <c r="CF59" s="97"/>
      <c r="CG59" s="97"/>
      <c r="CH59" s="100"/>
    </row>
    <row r="60" spans="1:86" s="96" customFormat="1" x14ac:dyDescent="0.35">
      <c r="A60" s="156"/>
      <c r="B60" s="96" t="s">
        <v>128</v>
      </c>
      <c r="C60" s="97" t="s">
        <v>130</v>
      </c>
      <c r="D60" s="204">
        <f>AVERAGE(J60,O60,T60,Y60,AS60,AX60,BC60,BH60,BM60,BR60,BW60,CB60,CG60)</f>
        <v>633</v>
      </c>
      <c r="E60" s="336"/>
      <c r="F60" s="336"/>
      <c r="G60" s="114"/>
      <c r="H60" s="114"/>
      <c r="I60" s="114"/>
      <c r="J60" s="114"/>
      <c r="K60" s="160"/>
      <c r="L60" s="97"/>
      <c r="M60" s="97"/>
      <c r="N60" s="97"/>
      <c r="O60" s="97"/>
      <c r="P60" s="97"/>
      <c r="Q60" s="165"/>
      <c r="R60" s="97"/>
      <c r="S60" s="97"/>
      <c r="T60" s="97"/>
      <c r="U60" s="166"/>
      <c r="V60" s="97"/>
      <c r="W60" s="97"/>
      <c r="X60" s="97"/>
      <c r="Y60" s="97"/>
      <c r="Z60" s="273"/>
      <c r="AA60" s="97"/>
      <c r="AB60" s="97"/>
      <c r="AC60" s="97"/>
      <c r="AD60" s="97"/>
      <c r="AE60" s="100"/>
      <c r="AF60" s="97"/>
      <c r="AG60" s="97"/>
      <c r="AH60" s="97"/>
      <c r="AI60" s="97"/>
      <c r="AJ60" s="100"/>
      <c r="AK60" s="97"/>
      <c r="AL60" s="97"/>
      <c r="AM60" s="97"/>
      <c r="AN60" s="97"/>
      <c r="AO60" s="97"/>
      <c r="AP60" s="165"/>
      <c r="AQ60" s="97"/>
      <c r="AR60" s="97"/>
      <c r="AS60" s="97"/>
      <c r="AT60" s="166"/>
      <c r="AU60" s="97">
        <v>8336006</v>
      </c>
      <c r="AV60" s="108"/>
      <c r="AW60" s="108">
        <v>36678</v>
      </c>
      <c r="AX60" s="97">
        <v>633</v>
      </c>
      <c r="AY60" s="100"/>
      <c r="BE60" s="98"/>
      <c r="BF60" s="97"/>
      <c r="BG60" s="97"/>
      <c r="BH60" s="97"/>
      <c r="BI60" s="100"/>
      <c r="BO60" s="98"/>
      <c r="BP60" s="97"/>
      <c r="BQ60" s="97"/>
      <c r="BR60" s="97"/>
      <c r="BS60" s="100"/>
      <c r="BY60" s="98"/>
      <c r="BZ60" s="97"/>
      <c r="CA60" s="97"/>
      <c r="CB60" s="97"/>
      <c r="CC60" s="100"/>
      <c r="CD60" s="98"/>
      <c r="CE60" s="97"/>
      <c r="CF60" s="97"/>
      <c r="CG60" s="97"/>
      <c r="CH60" s="100"/>
    </row>
    <row r="61" spans="1:86" s="96" customFormat="1" x14ac:dyDescent="0.35">
      <c r="A61" s="156"/>
      <c r="B61" s="96" t="s">
        <v>128</v>
      </c>
      <c r="C61" s="97" t="s">
        <v>131</v>
      </c>
      <c r="D61" s="204">
        <f>AVERAGE(J61,O61,T61,Y61,AS61,AX61,BC61,BH61,BM61,BR61,BW61,CB61,CG61)</f>
        <v>448</v>
      </c>
      <c r="E61" s="336"/>
      <c r="F61" s="336"/>
      <c r="G61" s="114"/>
      <c r="H61" s="114"/>
      <c r="I61" s="114"/>
      <c r="J61" s="114"/>
      <c r="K61" s="160"/>
      <c r="L61" s="97"/>
      <c r="M61" s="97"/>
      <c r="N61" s="97"/>
      <c r="O61" s="97"/>
      <c r="P61" s="97"/>
      <c r="Q61" s="165"/>
      <c r="R61" s="97"/>
      <c r="S61" s="97"/>
      <c r="T61" s="97"/>
      <c r="U61" s="166"/>
      <c r="V61" s="97"/>
      <c r="W61" s="97"/>
      <c r="X61" s="97"/>
      <c r="Y61" s="97"/>
      <c r="Z61" s="273"/>
      <c r="AA61" s="97"/>
      <c r="AB61" s="97"/>
      <c r="AC61" s="97"/>
      <c r="AD61" s="97"/>
      <c r="AE61" s="100"/>
      <c r="AF61" s="97"/>
      <c r="AG61" s="97"/>
      <c r="AH61" s="97"/>
      <c r="AI61" s="97"/>
      <c r="AJ61" s="100"/>
      <c r="AK61" s="97"/>
      <c r="AL61" s="97"/>
      <c r="AM61" s="97"/>
      <c r="AN61" s="97"/>
      <c r="AO61" s="97"/>
      <c r="AP61" s="165"/>
      <c r="AQ61" s="97"/>
      <c r="AR61" s="97"/>
      <c r="AS61" s="97"/>
      <c r="AT61" s="166"/>
      <c r="AU61" s="97">
        <v>8336071</v>
      </c>
      <c r="AV61" s="108"/>
      <c r="AW61" s="108">
        <v>36678</v>
      </c>
      <c r="AX61" s="97">
        <v>448</v>
      </c>
      <c r="AY61" s="100"/>
      <c r="BE61" s="98"/>
      <c r="BF61" s="97"/>
      <c r="BG61" s="97"/>
      <c r="BH61" s="97"/>
      <c r="BI61" s="100"/>
      <c r="BO61" s="98"/>
      <c r="BP61" s="97"/>
      <c r="BQ61" s="97"/>
      <c r="BR61" s="97"/>
      <c r="BS61" s="100"/>
      <c r="BY61" s="98"/>
      <c r="BZ61" s="97"/>
      <c r="CA61" s="97"/>
      <c r="CB61" s="97"/>
      <c r="CC61" s="100"/>
      <c r="CD61" s="98"/>
      <c r="CE61" s="97"/>
      <c r="CF61" s="97"/>
      <c r="CG61" s="97"/>
      <c r="CH61" s="100"/>
    </row>
    <row r="62" spans="1:86" s="96" customFormat="1" x14ac:dyDescent="0.35">
      <c r="A62" s="156"/>
      <c r="B62" s="96" t="s">
        <v>128</v>
      </c>
      <c r="C62" s="96" t="s">
        <v>147</v>
      </c>
      <c r="D62" s="204">
        <f>AVERAGE(J62,O62,T62,Y62,AS62,AX62,BC62,BH62,BM62,BR62,BW62,CB62,CG62)</f>
        <v>448</v>
      </c>
      <c r="E62" s="336"/>
      <c r="F62" s="336"/>
      <c r="G62" s="114"/>
      <c r="H62" s="114"/>
      <c r="I62" s="114"/>
      <c r="J62" s="114"/>
      <c r="K62" s="160"/>
      <c r="L62" s="97"/>
      <c r="M62" s="97"/>
      <c r="N62" s="97"/>
      <c r="O62" s="97"/>
      <c r="P62" s="97"/>
      <c r="Q62" s="165"/>
      <c r="R62" s="97"/>
      <c r="S62" s="97"/>
      <c r="T62" s="97"/>
      <c r="U62" s="166"/>
      <c r="V62" s="97"/>
      <c r="W62" s="97"/>
      <c r="X62" s="97"/>
      <c r="Y62" s="97"/>
      <c r="Z62" s="273"/>
      <c r="AA62" s="97"/>
      <c r="AB62" s="97"/>
      <c r="AC62" s="97"/>
      <c r="AD62" s="97"/>
      <c r="AE62" s="100"/>
      <c r="AF62" s="97"/>
      <c r="AG62" s="97"/>
      <c r="AH62" s="97"/>
      <c r="AI62" s="97"/>
      <c r="AJ62" s="100"/>
      <c r="AK62" s="97"/>
      <c r="AL62" s="97"/>
      <c r="AM62" s="97"/>
      <c r="AN62" s="97"/>
      <c r="AO62" s="97"/>
      <c r="AP62" s="165"/>
      <c r="AQ62" s="97"/>
      <c r="AR62" s="97"/>
      <c r="AS62" s="97"/>
      <c r="AT62" s="166"/>
      <c r="AU62" s="97"/>
      <c r="AV62" s="108"/>
      <c r="AW62" s="108"/>
      <c r="AX62" s="97"/>
      <c r="AY62" s="100"/>
      <c r="BE62" s="98"/>
      <c r="BF62" s="97"/>
      <c r="BG62" s="97"/>
      <c r="BH62" s="97"/>
      <c r="BI62" s="100"/>
      <c r="BK62" s="109">
        <v>36495</v>
      </c>
      <c r="BL62" s="109">
        <v>36526</v>
      </c>
      <c r="BM62" s="96">
        <v>448</v>
      </c>
      <c r="BO62" s="98"/>
      <c r="BP62" s="97"/>
      <c r="BQ62" s="97"/>
      <c r="BR62" s="97"/>
      <c r="BS62" s="100"/>
      <c r="BY62" s="98"/>
      <c r="BZ62" s="97"/>
      <c r="CA62" s="97"/>
      <c r="CB62" s="97"/>
      <c r="CC62" s="100"/>
      <c r="CD62" s="98"/>
      <c r="CE62" s="97"/>
      <c r="CF62" s="97"/>
      <c r="CG62" s="97"/>
      <c r="CH62" s="100"/>
    </row>
    <row r="63" spans="1:86" s="96" customFormat="1" x14ac:dyDescent="0.35">
      <c r="A63" s="156"/>
      <c r="B63" s="96" t="s">
        <v>128</v>
      </c>
      <c r="C63" s="96" t="s">
        <v>148</v>
      </c>
      <c r="D63" s="204">
        <f>AVERAGE(J63,O63,T63,Y63,AS63,AX63,BC63,BH63,BM63,BR63,BW63,CB63,CG63)</f>
        <v>633</v>
      </c>
      <c r="E63" s="336"/>
      <c r="F63" s="336"/>
      <c r="G63" s="114"/>
      <c r="H63" s="114"/>
      <c r="I63" s="114"/>
      <c r="J63" s="114"/>
      <c r="K63" s="160"/>
      <c r="L63" s="97"/>
      <c r="M63" s="97"/>
      <c r="N63" s="97"/>
      <c r="O63" s="97"/>
      <c r="P63" s="97"/>
      <c r="Q63" s="165"/>
      <c r="R63" s="97"/>
      <c r="S63" s="97"/>
      <c r="T63" s="97"/>
      <c r="U63" s="166"/>
      <c r="V63" s="97"/>
      <c r="W63" s="97"/>
      <c r="X63" s="97"/>
      <c r="Y63" s="97"/>
      <c r="Z63" s="273"/>
      <c r="AA63" s="97"/>
      <c r="AB63" s="97"/>
      <c r="AC63" s="97"/>
      <c r="AD63" s="97"/>
      <c r="AE63" s="100"/>
      <c r="AF63" s="97"/>
      <c r="AG63" s="97"/>
      <c r="AH63" s="97"/>
      <c r="AI63" s="97"/>
      <c r="AJ63" s="100"/>
      <c r="AK63" s="97"/>
      <c r="AL63" s="97"/>
      <c r="AM63" s="97"/>
      <c r="AN63" s="97"/>
      <c r="AO63" s="97"/>
      <c r="AP63" s="165"/>
      <c r="AQ63" s="97"/>
      <c r="AR63" s="97"/>
      <c r="AS63" s="97"/>
      <c r="AT63" s="166"/>
      <c r="AU63" s="97"/>
      <c r="AV63" s="108"/>
      <c r="AW63" s="108"/>
      <c r="AX63" s="97"/>
      <c r="AY63" s="100"/>
      <c r="BE63" s="98"/>
      <c r="BF63" s="97"/>
      <c r="BG63" s="97"/>
      <c r="BH63" s="97"/>
      <c r="BI63" s="100"/>
      <c r="BK63" s="109">
        <v>36495</v>
      </c>
      <c r="BL63" s="109">
        <v>36526</v>
      </c>
      <c r="BM63" s="96">
        <v>633</v>
      </c>
      <c r="BO63" s="98"/>
      <c r="BP63" s="97"/>
      <c r="BQ63" s="97"/>
      <c r="BR63" s="97"/>
      <c r="BS63" s="100"/>
      <c r="BY63" s="98"/>
      <c r="BZ63" s="97"/>
      <c r="CA63" s="97"/>
      <c r="CB63" s="97"/>
      <c r="CC63" s="100"/>
      <c r="CD63" s="98"/>
      <c r="CE63" s="97"/>
      <c r="CF63" s="97"/>
      <c r="CG63" s="97"/>
      <c r="CH63" s="100"/>
    </row>
    <row r="64" spans="1:86" s="96" customFormat="1" x14ac:dyDescent="0.35">
      <c r="A64" s="156"/>
      <c r="B64" s="96" t="s">
        <v>128</v>
      </c>
      <c r="C64" s="96" t="s">
        <v>149</v>
      </c>
      <c r="D64" s="204">
        <f>AVERAGE(J64,O64,T64,Y64,AS64,AX64,BC64,BH64,BM64,BR64,BW64,CB64,CG64)</f>
        <v>783</v>
      </c>
      <c r="E64" s="336"/>
      <c r="F64" s="336"/>
      <c r="G64" s="114"/>
      <c r="H64" s="114"/>
      <c r="I64" s="114"/>
      <c r="J64" s="114"/>
      <c r="K64" s="160"/>
      <c r="L64" s="97"/>
      <c r="M64" s="97"/>
      <c r="N64" s="97"/>
      <c r="O64" s="97"/>
      <c r="P64" s="97"/>
      <c r="Q64" s="165"/>
      <c r="R64" s="97"/>
      <c r="S64" s="97"/>
      <c r="T64" s="97"/>
      <c r="U64" s="166"/>
      <c r="V64" s="97"/>
      <c r="W64" s="97"/>
      <c r="X64" s="97"/>
      <c r="Y64" s="97"/>
      <c r="Z64" s="273"/>
      <c r="AA64" s="97"/>
      <c r="AB64" s="97"/>
      <c r="AC64" s="97"/>
      <c r="AD64" s="97"/>
      <c r="AE64" s="100"/>
      <c r="AF64" s="97"/>
      <c r="AG64" s="97"/>
      <c r="AH64" s="97"/>
      <c r="AI64" s="97"/>
      <c r="AJ64" s="100"/>
      <c r="AK64" s="97"/>
      <c r="AL64" s="97"/>
      <c r="AM64" s="97"/>
      <c r="AN64" s="97"/>
      <c r="AO64" s="97"/>
      <c r="AP64" s="165"/>
      <c r="AQ64" s="97"/>
      <c r="AR64" s="97"/>
      <c r="AS64" s="97"/>
      <c r="AT64" s="166"/>
      <c r="AU64" s="97"/>
      <c r="AV64" s="108"/>
      <c r="AW64" s="108"/>
      <c r="AX64" s="97"/>
      <c r="AY64" s="100"/>
      <c r="BE64" s="98"/>
      <c r="BF64" s="97"/>
      <c r="BG64" s="97"/>
      <c r="BH64" s="97"/>
      <c r="BI64" s="100"/>
      <c r="BK64" s="109">
        <v>36495</v>
      </c>
      <c r="BL64" s="109">
        <v>36526</v>
      </c>
      <c r="BM64" s="96">
        <v>783</v>
      </c>
      <c r="BO64" s="98"/>
      <c r="BP64" s="97"/>
      <c r="BQ64" s="97"/>
      <c r="BR64" s="97"/>
      <c r="BS64" s="100"/>
      <c r="BY64" s="98"/>
      <c r="BZ64" s="97"/>
      <c r="CA64" s="97"/>
      <c r="CB64" s="97"/>
      <c r="CC64" s="100"/>
      <c r="CD64" s="98"/>
      <c r="CE64" s="97"/>
      <c r="CF64" s="97"/>
      <c r="CG64" s="97"/>
      <c r="CH64" s="100"/>
    </row>
    <row r="65" spans="1:86" s="94" customFormat="1" x14ac:dyDescent="0.35">
      <c r="A65" s="157" t="s">
        <v>222</v>
      </c>
      <c r="B65" s="94" t="s">
        <v>153</v>
      </c>
      <c r="C65" s="94" t="s">
        <v>154</v>
      </c>
      <c r="D65" s="205">
        <f>AVERAGE(J65,O65,T65,Y65,AS65,AX65,BC65,BH65,BM65,BR65,BW65,CB65,CG65)</f>
        <v>2098.5</v>
      </c>
      <c r="E65" s="337">
        <f>MAX(D65:D70)</f>
        <v>9180</v>
      </c>
      <c r="F65" s="337">
        <f>1500000/E65</f>
        <v>163.3986928104575</v>
      </c>
      <c r="G65" s="117"/>
      <c r="H65" s="117"/>
      <c r="I65" s="117"/>
      <c r="J65" s="117"/>
      <c r="K65" s="162"/>
      <c r="L65" s="95"/>
      <c r="M65" s="95"/>
      <c r="N65" s="95"/>
      <c r="O65" s="95"/>
      <c r="P65" s="95"/>
      <c r="Q65" s="167"/>
      <c r="R65" s="95"/>
      <c r="S65" s="95"/>
      <c r="T65" s="95"/>
      <c r="U65" s="168"/>
      <c r="V65" s="95">
        <v>4103540</v>
      </c>
      <c r="W65" s="102">
        <v>44313</v>
      </c>
      <c r="X65" s="102">
        <v>44358</v>
      </c>
      <c r="Y65" s="95">
        <v>2500</v>
      </c>
      <c r="Z65" s="274"/>
      <c r="AA65" s="95">
        <v>4106572</v>
      </c>
      <c r="AB65" s="102">
        <v>44474</v>
      </c>
      <c r="AC65" s="102">
        <v>44531</v>
      </c>
      <c r="AD65" s="95">
        <v>1600</v>
      </c>
      <c r="AE65" s="103"/>
      <c r="AF65" s="95"/>
      <c r="AG65" s="95"/>
      <c r="AH65" s="95"/>
      <c r="AI65" s="95"/>
      <c r="AJ65" s="103"/>
      <c r="AK65" s="95"/>
      <c r="AL65" s="95"/>
      <c r="AM65" s="95"/>
      <c r="AN65" s="95"/>
      <c r="AO65" s="95"/>
      <c r="AP65" s="167"/>
      <c r="AQ65" s="95"/>
      <c r="AR65" s="95"/>
      <c r="AS65" s="95"/>
      <c r="AT65" s="168"/>
      <c r="AU65" s="95"/>
      <c r="AV65" s="107"/>
      <c r="AW65" s="107"/>
      <c r="AX65" s="95"/>
      <c r="AY65" s="103"/>
      <c r="BE65" s="101"/>
      <c r="BF65" s="95"/>
      <c r="BG65" s="95"/>
      <c r="BH65" s="95"/>
      <c r="BI65" s="103"/>
      <c r="BK65" s="106">
        <v>36495</v>
      </c>
      <c r="BL65" s="106">
        <v>36526</v>
      </c>
      <c r="BM65" s="94">
        <v>1697</v>
      </c>
      <c r="BO65" s="101"/>
      <c r="BP65" s="95"/>
      <c r="BQ65" s="95"/>
      <c r="BR65" s="95"/>
      <c r="BS65" s="103"/>
      <c r="BY65" s="101"/>
      <c r="BZ65" s="95"/>
      <c r="CA65" s="95"/>
      <c r="CB65" s="95"/>
      <c r="CC65" s="103"/>
      <c r="CD65" s="101"/>
      <c r="CE65" s="95"/>
      <c r="CF65" s="95"/>
      <c r="CG65" s="95"/>
      <c r="CH65" s="103"/>
    </row>
    <row r="66" spans="1:86" s="94" customFormat="1" x14ac:dyDescent="0.35">
      <c r="A66" s="157"/>
      <c r="B66" s="94" t="s">
        <v>153</v>
      </c>
      <c r="C66" s="94" t="s">
        <v>155</v>
      </c>
      <c r="D66" s="205">
        <f>AVERAGE(J66,O66,T66,Y66,AS66,AX66,BC66,BH66,BM66,BR66,BW66,CB66,CG66)</f>
        <v>2346</v>
      </c>
      <c r="E66" s="337"/>
      <c r="F66" s="337"/>
      <c r="G66" s="117"/>
      <c r="H66" s="117"/>
      <c r="I66" s="117"/>
      <c r="J66" s="117"/>
      <c r="K66" s="162"/>
      <c r="L66" s="95"/>
      <c r="M66" s="95"/>
      <c r="N66" s="95"/>
      <c r="O66" s="95"/>
      <c r="P66" s="95"/>
      <c r="Q66" s="167"/>
      <c r="R66" s="95"/>
      <c r="S66" s="95"/>
      <c r="T66" s="95"/>
      <c r="U66" s="168"/>
      <c r="V66" s="95"/>
      <c r="W66" s="95"/>
      <c r="X66" s="95"/>
      <c r="Y66" s="95"/>
      <c r="Z66" s="274"/>
      <c r="AA66" s="95"/>
      <c r="AB66" s="95"/>
      <c r="AC66" s="95"/>
      <c r="AD66" s="95"/>
      <c r="AE66" s="103"/>
      <c r="AF66" s="95"/>
      <c r="AG66" s="95"/>
      <c r="AH66" s="95"/>
      <c r="AI66" s="95"/>
      <c r="AJ66" s="103"/>
      <c r="AK66" s="95"/>
      <c r="AL66" s="95"/>
      <c r="AM66" s="95"/>
      <c r="AN66" s="95"/>
      <c r="AO66" s="95"/>
      <c r="AP66" s="167"/>
      <c r="AQ66" s="95"/>
      <c r="AR66" s="95"/>
      <c r="AS66" s="95"/>
      <c r="AT66" s="168"/>
      <c r="AU66" s="95"/>
      <c r="AV66" s="107"/>
      <c r="AW66" s="107"/>
      <c r="AX66" s="95"/>
      <c r="AY66" s="103"/>
      <c r="BE66" s="101"/>
      <c r="BF66" s="95"/>
      <c r="BG66" s="95"/>
      <c r="BH66" s="95"/>
      <c r="BI66" s="103"/>
      <c r="BK66" s="106">
        <v>36495</v>
      </c>
      <c r="BL66" s="106">
        <v>36526</v>
      </c>
      <c r="BM66" s="94">
        <v>2346</v>
      </c>
      <c r="BO66" s="101"/>
      <c r="BP66" s="95"/>
      <c r="BQ66" s="95"/>
      <c r="BR66" s="95"/>
      <c r="BS66" s="103"/>
      <c r="BY66" s="101"/>
      <c r="BZ66" s="95"/>
      <c r="CA66" s="95"/>
      <c r="CB66" s="95"/>
      <c r="CC66" s="103"/>
      <c r="CD66" s="101"/>
      <c r="CE66" s="95"/>
      <c r="CF66" s="95"/>
      <c r="CG66" s="95"/>
      <c r="CH66" s="103"/>
    </row>
    <row r="67" spans="1:86" s="94" customFormat="1" x14ac:dyDescent="0.35">
      <c r="A67" s="157"/>
      <c r="B67" s="94" t="s">
        <v>153</v>
      </c>
      <c r="C67" s="94" t="s">
        <v>49</v>
      </c>
      <c r="D67" s="205">
        <f>AVERAGE(J67,O67,T67,Y67,AS67,AX67,BC67,BH67,BM67,BR67,BW67,CB67,CG67)</f>
        <v>2644</v>
      </c>
      <c r="E67" s="337"/>
      <c r="F67" s="337"/>
      <c r="G67" s="117"/>
      <c r="H67" s="117"/>
      <c r="I67" s="117"/>
      <c r="J67" s="117"/>
      <c r="K67" s="162"/>
      <c r="L67" s="95"/>
      <c r="M67" s="95"/>
      <c r="N67" s="95"/>
      <c r="O67" s="95"/>
      <c r="P67" s="95"/>
      <c r="Q67" s="167"/>
      <c r="R67" s="95"/>
      <c r="S67" s="95"/>
      <c r="T67" s="95"/>
      <c r="U67" s="168"/>
      <c r="V67" s="95"/>
      <c r="W67" s="95"/>
      <c r="X67" s="95"/>
      <c r="Y67" s="95"/>
      <c r="Z67" s="274"/>
      <c r="AA67" s="95"/>
      <c r="AB67" s="95"/>
      <c r="AC67" s="95"/>
      <c r="AD67" s="95"/>
      <c r="AE67" s="103"/>
      <c r="AF67" s="95"/>
      <c r="AG67" s="95"/>
      <c r="AH67" s="95"/>
      <c r="AI67" s="95"/>
      <c r="AJ67" s="103"/>
      <c r="AK67" s="95"/>
      <c r="AL67" s="95"/>
      <c r="AM67" s="95"/>
      <c r="AN67" s="95"/>
      <c r="AO67" s="95"/>
      <c r="AP67" s="167"/>
      <c r="AQ67" s="95"/>
      <c r="AR67" s="95"/>
      <c r="AS67" s="95"/>
      <c r="AT67" s="168"/>
      <c r="AU67" s="95"/>
      <c r="AV67" s="107"/>
      <c r="AW67" s="107"/>
      <c r="AX67" s="95"/>
      <c r="AY67" s="103"/>
      <c r="BE67" s="101"/>
      <c r="BF67" s="95"/>
      <c r="BG67" s="95"/>
      <c r="BH67" s="95"/>
      <c r="BI67" s="103"/>
      <c r="BK67" s="106">
        <v>36495</v>
      </c>
      <c r="BL67" s="106">
        <v>36526</v>
      </c>
      <c r="BM67" s="94">
        <v>2644</v>
      </c>
      <c r="BO67" s="101"/>
      <c r="BP67" s="95"/>
      <c r="BQ67" s="95"/>
      <c r="BR67" s="95"/>
      <c r="BS67" s="103"/>
      <c r="BY67" s="101"/>
      <c r="BZ67" s="95"/>
      <c r="CA67" s="95"/>
      <c r="CB67" s="95"/>
      <c r="CC67" s="103"/>
      <c r="CD67" s="101"/>
      <c r="CE67" s="95"/>
      <c r="CF67" s="95"/>
      <c r="CG67" s="95"/>
      <c r="CH67" s="103"/>
    </row>
    <row r="68" spans="1:86" s="94" customFormat="1" x14ac:dyDescent="0.35">
      <c r="A68" s="157"/>
      <c r="B68" s="94" t="s">
        <v>153</v>
      </c>
      <c r="C68" s="94" t="s">
        <v>156</v>
      </c>
      <c r="D68" s="205">
        <f>AVERAGE(J68,O68,T68,Y68,AS68,AX68,BC68,BH68,BM68,BR68,BW68,CB68,CG68)</f>
        <v>2400</v>
      </c>
      <c r="E68" s="337"/>
      <c r="F68" s="337"/>
      <c r="G68" s="117"/>
      <c r="H68" s="117"/>
      <c r="I68" s="117"/>
      <c r="J68" s="117"/>
      <c r="K68" s="162"/>
      <c r="L68" s="95"/>
      <c r="M68" s="95"/>
      <c r="N68" s="95"/>
      <c r="O68" s="95"/>
      <c r="P68" s="95"/>
      <c r="Q68" s="167"/>
      <c r="R68" s="95"/>
      <c r="S68" s="95"/>
      <c r="T68" s="95"/>
      <c r="U68" s="168"/>
      <c r="V68" s="95"/>
      <c r="W68" s="95"/>
      <c r="X68" s="95"/>
      <c r="Y68" s="95"/>
      <c r="Z68" s="274"/>
      <c r="AA68" s="95"/>
      <c r="AB68" s="95"/>
      <c r="AC68" s="95"/>
      <c r="AD68" s="95"/>
      <c r="AE68" s="103"/>
      <c r="AF68" s="95"/>
      <c r="AG68" s="95"/>
      <c r="AH68" s="95"/>
      <c r="AI68" s="95"/>
      <c r="AJ68" s="103"/>
      <c r="AK68" s="95"/>
      <c r="AL68" s="95"/>
      <c r="AM68" s="95"/>
      <c r="AN68" s="95"/>
      <c r="AO68" s="95"/>
      <c r="AP68" s="167"/>
      <c r="AQ68" s="95"/>
      <c r="AR68" s="95"/>
      <c r="AS68" s="95"/>
      <c r="AT68" s="168"/>
      <c r="AU68" s="95"/>
      <c r="AV68" s="107"/>
      <c r="AW68" s="107"/>
      <c r="AX68" s="95"/>
      <c r="AY68" s="103"/>
      <c r="BE68" s="101"/>
      <c r="BF68" s="95"/>
      <c r="BG68" s="95"/>
      <c r="BH68" s="95"/>
      <c r="BI68" s="103"/>
      <c r="BK68" s="106">
        <v>36495</v>
      </c>
      <c r="BL68" s="106">
        <v>36526</v>
      </c>
      <c r="BM68" s="94">
        <v>2400</v>
      </c>
      <c r="BO68" s="101"/>
      <c r="BP68" s="95"/>
      <c r="BQ68" s="95"/>
      <c r="BR68" s="95"/>
      <c r="BS68" s="103"/>
      <c r="BY68" s="101"/>
      <c r="BZ68" s="95"/>
      <c r="CA68" s="95"/>
      <c r="CB68" s="95"/>
      <c r="CC68" s="103"/>
      <c r="CD68" s="101"/>
      <c r="CE68" s="95"/>
      <c r="CF68" s="95"/>
      <c r="CG68" s="95"/>
      <c r="CH68" s="103"/>
    </row>
    <row r="69" spans="1:86" s="94" customFormat="1" x14ac:dyDescent="0.35">
      <c r="A69" s="157"/>
      <c r="B69" s="94" t="s">
        <v>153</v>
      </c>
      <c r="C69" s="94" t="s">
        <v>200</v>
      </c>
      <c r="D69" s="205">
        <f>AVERAGE(J69,O69,T69,Y69,AS69,AX69,BC69,BH69,BM69,BR69,BW69,CB69,CG69)</f>
        <v>9180</v>
      </c>
      <c r="E69" s="337"/>
      <c r="F69" s="337"/>
      <c r="G69" s="117">
        <v>502207</v>
      </c>
      <c r="H69" s="119">
        <v>43672</v>
      </c>
      <c r="I69" s="119">
        <v>43667</v>
      </c>
      <c r="J69" s="117">
        <v>9180</v>
      </c>
      <c r="K69" s="162"/>
      <c r="L69" s="95"/>
      <c r="M69" s="95"/>
      <c r="N69" s="95"/>
      <c r="O69" s="95"/>
      <c r="P69" s="95"/>
      <c r="Q69" s="167"/>
      <c r="R69" s="95"/>
      <c r="S69" s="95"/>
      <c r="T69" s="95"/>
      <c r="U69" s="168"/>
      <c r="V69" s="95"/>
      <c r="W69" s="95"/>
      <c r="X69" s="95"/>
      <c r="Y69" s="95"/>
      <c r="Z69" s="274"/>
      <c r="AA69" s="95"/>
      <c r="AB69" s="95"/>
      <c r="AC69" s="95"/>
      <c r="AD69" s="95"/>
      <c r="AE69" s="103"/>
      <c r="AF69" s="95"/>
      <c r="AG69" s="95"/>
      <c r="AH69" s="95"/>
      <c r="AI69" s="95"/>
      <c r="AJ69" s="103"/>
      <c r="AK69" s="95"/>
      <c r="AL69" s="95"/>
      <c r="AM69" s="95"/>
      <c r="AN69" s="95"/>
      <c r="AO69" s="95"/>
      <c r="AP69" s="167"/>
      <c r="AQ69" s="95"/>
      <c r="AR69" s="95"/>
      <c r="AS69" s="95"/>
      <c r="AT69" s="168"/>
      <c r="AU69" s="95"/>
      <c r="AV69" s="107"/>
      <c r="AW69" s="107"/>
      <c r="AX69" s="95"/>
      <c r="AY69" s="103"/>
      <c r="BE69" s="101"/>
      <c r="BF69" s="95"/>
      <c r="BG69" s="95"/>
      <c r="BH69" s="95"/>
      <c r="BI69" s="103"/>
      <c r="BK69" s="106"/>
      <c r="BL69" s="106"/>
      <c r="BO69" s="101"/>
      <c r="BP69" s="95"/>
      <c r="BQ69" s="95"/>
      <c r="BR69" s="95"/>
      <c r="BS69" s="103"/>
      <c r="BY69" s="101"/>
      <c r="BZ69" s="95"/>
      <c r="CA69" s="95"/>
      <c r="CB69" s="95"/>
      <c r="CC69" s="103"/>
      <c r="CD69" s="101"/>
      <c r="CE69" s="95"/>
      <c r="CF69" s="95"/>
      <c r="CG69" s="95"/>
      <c r="CH69" s="103"/>
    </row>
    <row r="70" spans="1:86" s="94" customFormat="1" x14ac:dyDescent="0.35">
      <c r="A70" s="157"/>
      <c r="B70" s="94" t="s">
        <v>153</v>
      </c>
      <c r="C70" s="94" t="s">
        <v>201</v>
      </c>
      <c r="D70" s="205">
        <f>AVERAGE(J70,O70,T70,Y70,AS70,AX70,BC70,BH70,BM70,BR70,BW70,CB70,CG70)</f>
        <v>6275.5</v>
      </c>
      <c r="E70" s="337"/>
      <c r="F70" s="337"/>
      <c r="G70" s="117">
        <v>500817</v>
      </c>
      <c r="H70" s="119">
        <v>43672</v>
      </c>
      <c r="I70" s="119">
        <v>43667</v>
      </c>
      <c r="J70" s="117">
        <v>7551</v>
      </c>
      <c r="K70" s="162"/>
      <c r="L70" s="95"/>
      <c r="M70" s="95"/>
      <c r="N70" s="95"/>
      <c r="O70" s="95"/>
      <c r="P70" s="95"/>
      <c r="Q70" s="167"/>
      <c r="R70" s="95"/>
      <c r="S70" s="95"/>
      <c r="T70" s="95"/>
      <c r="U70" s="168"/>
      <c r="V70" s="95">
        <v>4104882</v>
      </c>
      <c r="W70" s="102">
        <v>44313</v>
      </c>
      <c r="X70" s="102">
        <v>44358</v>
      </c>
      <c r="Y70" s="95">
        <v>5000</v>
      </c>
      <c r="Z70" s="274">
        <v>50</v>
      </c>
      <c r="AA70" s="95">
        <v>4106574</v>
      </c>
      <c r="AB70" s="102">
        <v>44474</v>
      </c>
      <c r="AC70" s="102">
        <v>44531</v>
      </c>
      <c r="AD70" s="95">
        <v>1600</v>
      </c>
      <c r="AE70" s="103"/>
      <c r="AF70" s="95"/>
      <c r="AG70" s="95"/>
      <c r="AH70" s="95"/>
      <c r="AI70" s="95"/>
      <c r="AJ70" s="103"/>
      <c r="AK70" s="95"/>
      <c r="AL70" s="95"/>
      <c r="AM70" s="95"/>
      <c r="AN70" s="95"/>
      <c r="AO70" s="95"/>
      <c r="AP70" s="167"/>
      <c r="AQ70" s="95"/>
      <c r="AR70" s="95"/>
      <c r="AS70" s="95"/>
      <c r="AT70" s="168"/>
      <c r="AU70" s="95"/>
      <c r="AV70" s="107"/>
      <c r="AW70" s="107"/>
      <c r="AX70" s="95"/>
      <c r="AY70" s="103"/>
      <c r="BE70" s="101"/>
      <c r="BF70" s="95"/>
      <c r="BG70" s="95"/>
      <c r="BH70" s="95"/>
      <c r="BI70" s="103"/>
      <c r="BK70" s="106"/>
      <c r="BL70" s="106"/>
      <c r="BO70" s="101"/>
      <c r="BP70" s="95"/>
      <c r="BQ70" s="95"/>
      <c r="BR70" s="95"/>
      <c r="BS70" s="103"/>
      <c r="BY70" s="101"/>
      <c r="BZ70" s="95"/>
      <c r="CA70" s="95"/>
      <c r="CB70" s="95"/>
      <c r="CC70" s="103"/>
      <c r="CD70" s="101"/>
      <c r="CE70" s="95"/>
      <c r="CF70" s="95"/>
      <c r="CG70" s="95"/>
      <c r="CH70" s="103"/>
    </row>
    <row r="71" spans="1:86" s="96" customFormat="1" x14ac:dyDescent="0.35">
      <c r="A71" s="156" t="s">
        <v>222</v>
      </c>
      <c r="B71" s="96" t="s">
        <v>157</v>
      </c>
      <c r="C71" s="153" t="s">
        <v>158</v>
      </c>
      <c r="D71" s="204">
        <f>AVERAGE(J71,O71,T71,Y71,AS71,AX71,BC71,BH71,BM71,BR71,BW71,CB71,CG71)</f>
        <v>141.19999999999999</v>
      </c>
      <c r="E71" s="336">
        <f>MAX(D71:D72)</f>
        <v>282</v>
      </c>
      <c r="F71" s="336">
        <f>1500000/E71</f>
        <v>5319.1489361702124</v>
      </c>
      <c r="G71" s="114">
        <v>500653</v>
      </c>
      <c r="H71" s="118">
        <v>43635</v>
      </c>
      <c r="I71" s="118">
        <v>43671</v>
      </c>
      <c r="J71" s="114">
        <v>380</v>
      </c>
      <c r="K71" s="160"/>
      <c r="L71" s="151">
        <v>4091247</v>
      </c>
      <c r="M71" s="207">
        <v>43783</v>
      </c>
      <c r="N71" s="207">
        <v>43816</v>
      </c>
      <c r="O71" s="151">
        <v>10</v>
      </c>
      <c r="P71" s="151"/>
      <c r="Q71" s="169">
        <v>502433</v>
      </c>
      <c r="R71" s="207">
        <v>43861</v>
      </c>
      <c r="S71" s="207">
        <v>43892</v>
      </c>
      <c r="T71" s="151">
        <v>136</v>
      </c>
      <c r="U71" s="170"/>
      <c r="V71" s="151">
        <v>4104867</v>
      </c>
      <c r="W71" s="207">
        <v>44313</v>
      </c>
      <c r="X71" s="207">
        <v>44358</v>
      </c>
      <c r="Y71" s="151">
        <v>160</v>
      </c>
      <c r="Z71" s="275"/>
      <c r="AA71" s="151"/>
      <c r="AB71" s="151"/>
      <c r="AC71" s="151"/>
      <c r="AD71" s="151"/>
      <c r="AE71" s="224"/>
      <c r="AF71" s="151"/>
      <c r="AG71" s="151"/>
      <c r="AH71" s="151"/>
      <c r="AI71" s="151"/>
      <c r="AJ71" s="224"/>
      <c r="AK71" s="151"/>
      <c r="AL71" s="151"/>
      <c r="AM71" s="151"/>
      <c r="AN71" s="151"/>
      <c r="AO71" s="151"/>
      <c r="AP71" s="165"/>
      <c r="AQ71" s="97"/>
      <c r="AR71" s="97"/>
      <c r="AS71" s="97"/>
      <c r="AT71" s="166"/>
      <c r="AU71" s="97"/>
      <c r="AV71" s="108"/>
      <c r="AW71" s="108"/>
      <c r="AX71" s="97"/>
      <c r="AY71" s="100"/>
      <c r="BA71" s="109">
        <v>36130</v>
      </c>
      <c r="BB71" s="109">
        <v>36161</v>
      </c>
      <c r="BC71" s="96">
        <v>20</v>
      </c>
      <c r="BE71" s="98"/>
      <c r="BF71" s="97"/>
      <c r="BG71" s="97"/>
      <c r="BH71" s="97"/>
      <c r="BI71" s="100"/>
      <c r="BO71" s="98"/>
      <c r="BP71" s="97"/>
      <c r="BQ71" s="97"/>
      <c r="BR71" s="97"/>
      <c r="BS71" s="100"/>
      <c r="BY71" s="98"/>
      <c r="BZ71" s="97"/>
      <c r="CA71" s="97"/>
      <c r="CB71" s="97"/>
      <c r="CC71" s="100"/>
      <c r="CD71" s="98"/>
      <c r="CE71" s="97"/>
      <c r="CF71" s="97"/>
      <c r="CG71" s="97"/>
      <c r="CH71" s="100"/>
    </row>
    <row r="72" spans="1:86" s="96" customFormat="1" x14ac:dyDescent="0.35">
      <c r="A72" s="156"/>
      <c r="B72" s="96" t="s">
        <v>157</v>
      </c>
      <c r="C72" s="153" t="s">
        <v>159</v>
      </c>
      <c r="D72" s="204">
        <f>AVERAGE(J72,O72,T72,Y72,AS72,AX72,BC72,BH72,BM72,BR72,BW72,CB72,CG72)</f>
        <v>282</v>
      </c>
      <c r="E72" s="336"/>
      <c r="F72" s="336"/>
      <c r="G72" s="114">
        <v>500844</v>
      </c>
      <c r="H72" s="118">
        <v>43635</v>
      </c>
      <c r="I72" s="118">
        <v>43671</v>
      </c>
      <c r="J72" s="114">
        <v>476</v>
      </c>
      <c r="K72" s="160"/>
      <c r="L72" s="151">
        <v>4091289</v>
      </c>
      <c r="M72" s="207">
        <v>43783</v>
      </c>
      <c r="N72" s="207">
        <v>43816</v>
      </c>
      <c r="O72" s="151">
        <v>12</v>
      </c>
      <c r="P72" s="151"/>
      <c r="Q72" s="169">
        <v>502254</v>
      </c>
      <c r="R72" s="207">
        <v>43861</v>
      </c>
      <c r="S72" s="207">
        <v>43892</v>
      </c>
      <c r="T72" s="151">
        <v>294</v>
      </c>
      <c r="U72" s="170"/>
      <c r="V72" s="151">
        <v>4104827</v>
      </c>
      <c r="W72" s="207">
        <v>44313</v>
      </c>
      <c r="X72" s="207">
        <v>44358</v>
      </c>
      <c r="Y72" s="151">
        <v>340</v>
      </c>
      <c r="Z72" s="275">
        <v>754</v>
      </c>
      <c r="AA72" s="151"/>
      <c r="AB72" s="151"/>
      <c r="AC72" s="151"/>
      <c r="AD72" s="151"/>
      <c r="AE72" s="224"/>
      <c r="AF72" s="151"/>
      <c r="AG72" s="151"/>
      <c r="AH72" s="151"/>
      <c r="AI72" s="151"/>
      <c r="AJ72" s="224"/>
      <c r="AK72" s="151"/>
      <c r="AL72" s="151"/>
      <c r="AM72" s="151"/>
      <c r="AN72" s="151"/>
      <c r="AO72" s="151"/>
      <c r="AP72" s="165"/>
      <c r="AQ72" s="97"/>
      <c r="AR72" s="97"/>
      <c r="AS72" s="97"/>
      <c r="AT72" s="166"/>
      <c r="AU72" s="97"/>
      <c r="AV72" s="108"/>
      <c r="AW72" s="108"/>
      <c r="AX72" s="97"/>
      <c r="AY72" s="100"/>
      <c r="BA72" s="109">
        <v>36130</v>
      </c>
      <c r="BB72" s="109">
        <v>36161</v>
      </c>
      <c r="BC72" s="96">
        <v>270</v>
      </c>
      <c r="BE72" s="98"/>
      <c r="BF72" s="108">
        <v>36373</v>
      </c>
      <c r="BG72" s="108">
        <v>36404</v>
      </c>
      <c r="BH72" s="97">
        <v>300</v>
      </c>
      <c r="BI72" s="100"/>
      <c r="BO72" s="98"/>
      <c r="BP72" s="97"/>
      <c r="BQ72" s="97"/>
      <c r="BR72" s="97"/>
      <c r="BS72" s="100"/>
      <c r="BY72" s="98"/>
      <c r="BZ72" s="97"/>
      <c r="CA72" s="97"/>
      <c r="CB72" s="97"/>
      <c r="CC72" s="100"/>
      <c r="CD72" s="98"/>
      <c r="CE72" s="97"/>
      <c r="CF72" s="97"/>
      <c r="CG72" s="97"/>
      <c r="CH72" s="100"/>
    </row>
    <row r="73" spans="1:86" s="94" customFormat="1" x14ac:dyDescent="0.35">
      <c r="A73" s="157" t="s">
        <v>222</v>
      </c>
      <c r="B73" s="94" t="s">
        <v>163</v>
      </c>
      <c r="C73" s="94" t="s">
        <v>164</v>
      </c>
      <c r="D73" s="205">
        <f>AVERAGE(J73,O73,T73,Y73,AS73,AX73,BC73,BH73,BM73,BR73,BW73,CB73,CG73)</f>
        <v>5825</v>
      </c>
      <c r="E73" s="337">
        <f>MAX(D73:D77)</f>
        <v>16920</v>
      </c>
      <c r="F73" s="337">
        <f>1500000/E73</f>
        <v>88.652482269503551</v>
      </c>
      <c r="G73" s="117"/>
      <c r="H73" s="117"/>
      <c r="I73" s="117"/>
      <c r="J73" s="117"/>
      <c r="K73" s="162"/>
      <c r="L73" s="95"/>
      <c r="M73" s="95"/>
      <c r="N73" s="95"/>
      <c r="O73" s="95"/>
      <c r="P73" s="95"/>
      <c r="Q73" s="167"/>
      <c r="R73" s="95"/>
      <c r="S73" s="95"/>
      <c r="T73" s="95"/>
      <c r="U73" s="168"/>
      <c r="V73" s="95">
        <v>4104810</v>
      </c>
      <c r="W73" s="102">
        <v>44316</v>
      </c>
      <c r="X73" s="102">
        <v>44358</v>
      </c>
      <c r="Y73" s="95">
        <v>3200</v>
      </c>
      <c r="Z73" s="274"/>
      <c r="AA73" s="95">
        <v>4106555</v>
      </c>
      <c r="AB73" s="102">
        <v>44474</v>
      </c>
      <c r="AC73" s="102">
        <v>44512</v>
      </c>
      <c r="AD73" s="95">
        <v>4000</v>
      </c>
      <c r="AE73" s="103"/>
      <c r="AF73" s="95"/>
      <c r="AG73" s="95"/>
      <c r="AH73" s="95"/>
      <c r="AI73" s="95"/>
      <c r="AJ73" s="103"/>
      <c r="AK73" s="95"/>
      <c r="AL73" s="95"/>
      <c r="AM73" s="95"/>
      <c r="AN73" s="95"/>
      <c r="AO73" s="95"/>
      <c r="AP73" s="167"/>
      <c r="AQ73" s="95"/>
      <c r="AR73" s="95"/>
      <c r="AS73" s="95"/>
      <c r="AT73" s="168"/>
      <c r="AU73" s="95"/>
      <c r="AV73" s="107"/>
      <c r="AW73" s="107"/>
      <c r="AX73" s="95"/>
      <c r="AY73" s="103"/>
      <c r="BE73" s="101"/>
      <c r="BF73" s="95"/>
      <c r="BG73" s="95"/>
      <c r="BH73" s="95"/>
      <c r="BI73" s="103"/>
      <c r="BO73" s="101"/>
      <c r="BP73" s="95"/>
      <c r="BQ73" s="95"/>
      <c r="BS73" s="103"/>
      <c r="BU73" s="106">
        <v>39326</v>
      </c>
      <c r="BV73" s="106">
        <v>39356</v>
      </c>
      <c r="BW73" s="95">
        <v>8450</v>
      </c>
      <c r="BY73" s="101"/>
      <c r="BZ73" s="95"/>
      <c r="CA73" s="95"/>
      <c r="CB73" s="95"/>
      <c r="CC73" s="103"/>
      <c r="CD73" s="101"/>
      <c r="CE73" s="95"/>
      <c r="CF73" s="95"/>
      <c r="CG73" s="95"/>
      <c r="CH73" s="103"/>
    </row>
    <row r="74" spans="1:86" s="94" customFormat="1" x14ac:dyDescent="0.35">
      <c r="A74" s="157"/>
      <c r="B74" s="94" t="s">
        <v>163</v>
      </c>
      <c r="C74" s="94" t="s">
        <v>165</v>
      </c>
      <c r="D74" s="205">
        <f>AVERAGE(J74,O74,T74,Y74,AS74,AX74,BC74,BH74,BM74,BR74,BW74,CB74,CG74)</f>
        <v>8306.6666666666661</v>
      </c>
      <c r="E74" s="337"/>
      <c r="F74" s="337"/>
      <c r="G74" s="117"/>
      <c r="H74" s="117"/>
      <c r="I74" s="117"/>
      <c r="J74" s="117"/>
      <c r="K74" s="162"/>
      <c r="L74" s="95"/>
      <c r="M74" s="95"/>
      <c r="N74" s="95"/>
      <c r="O74" s="95"/>
      <c r="P74" s="95"/>
      <c r="Q74" s="167"/>
      <c r="R74" s="95"/>
      <c r="S74" s="95"/>
      <c r="T74" s="95"/>
      <c r="U74" s="168"/>
      <c r="V74" s="95"/>
      <c r="W74" s="95"/>
      <c r="X74" s="95"/>
      <c r="Y74" s="95"/>
      <c r="Z74" s="274"/>
      <c r="AA74" s="95"/>
      <c r="AB74" s="95"/>
      <c r="AC74" s="95"/>
      <c r="AD74" s="95"/>
      <c r="AE74" s="103"/>
      <c r="AF74" s="95"/>
      <c r="AG74" s="95"/>
      <c r="AH74" s="95"/>
      <c r="AI74" s="95"/>
      <c r="AJ74" s="103"/>
      <c r="AK74" s="95"/>
      <c r="AL74" s="95"/>
      <c r="AM74" s="95"/>
      <c r="AN74" s="95"/>
      <c r="AO74" s="95"/>
      <c r="AP74" s="167"/>
      <c r="AQ74" s="95"/>
      <c r="AR74" s="95"/>
      <c r="AS74" s="95"/>
      <c r="AT74" s="168"/>
      <c r="AU74" s="95"/>
      <c r="AV74" s="107"/>
      <c r="AW74" s="107"/>
      <c r="AX74" s="95"/>
      <c r="AY74" s="103"/>
      <c r="BE74" s="101"/>
      <c r="BF74" s="95"/>
      <c r="BG74" s="95"/>
      <c r="BH74" s="95"/>
      <c r="BI74" s="103"/>
      <c r="BO74" s="101"/>
      <c r="BP74" s="95"/>
      <c r="BQ74" s="95"/>
      <c r="BS74" s="103"/>
      <c r="BU74" s="106">
        <v>39326</v>
      </c>
      <c r="BV74" s="106">
        <v>39356</v>
      </c>
      <c r="BW74" s="95">
        <v>9200</v>
      </c>
      <c r="BY74" s="101"/>
      <c r="BZ74" s="107">
        <v>39661</v>
      </c>
      <c r="CA74" s="107">
        <v>39661</v>
      </c>
      <c r="CB74" s="95">
        <v>12790</v>
      </c>
      <c r="CC74" s="103"/>
      <c r="CD74" s="101"/>
      <c r="CE74" s="107">
        <v>39753</v>
      </c>
      <c r="CF74" s="107">
        <v>39753</v>
      </c>
      <c r="CG74" s="95">
        <v>2930</v>
      </c>
      <c r="CH74" s="103"/>
    </row>
    <row r="75" spans="1:86" s="94" customFormat="1" x14ac:dyDescent="0.35">
      <c r="A75" s="157"/>
      <c r="B75" s="94" t="s">
        <v>163</v>
      </c>
      <c r="C75" s="94" t="s">
        <v>166</v>
      </c>
      <c r="D75" s="205">
        <f>AVERAGE(J75,O75,T75,Y75,AS75,AX75,BC75,BH75,BM75,BR75,BW75,CB75,CG75)</f>
        <v>7482</v>
      </c>
      <c r="E75" s="337"/>
      <c r="F75" s="337"/>
      <c r="G75" s="117">
        <v>501559</v>
      </c>
      <c r="H75" s="119">
        <v>43640</v>
      </c>
      <c r="I75" s="119">
        <v>43667</v>
      </c>
      <c r="J75" s="117">
        <v>7590</v>
      </c>
      <c r="K75" s="162"/>
      <c r="L75" s="95"/>
      <c r="M75" s="95"/>
      <c r="N75" s="95"/>
      <c r="O75" s="95"/>
      <c r="P75" s="95"/>
      <c r="Q75" s="167">
        <v>503490</v>
      </c>
      <c r="R75" s="102">
        <v>43866</v>
      </c>
      <c r="S75" s="102">
        <v>47180</v>
      </c>
      <c r="T75" s="95">
        <v>5608</v>
      </c>
      <c r="U75" s="168"/>
      <c r="V75" s="95">
        <v>4104876</v>
      </c>
      <c r="W75" s="102">
        <v>44316</v>
      </c>
      <c r="X75" s="102">
        <v>44358</v>
      </c>
      <c r="Y75" s="95">
        <v>5400</v>
      </c>
      <c r="Z75" s="274"/>
      <c r="AA75" s="95">
        <v>4106556</v>
      </c>
      <c r="AB75" s="102">
        <v>44474</v>
      </c>
      <c r="AC75" s="102">
        <v>44512</v>
      </c>
      <c r="AD75" s="95">
        <v>5700</v>
      </c>
      <c r="AE75" s="103"/>
      <c r="AF75" s="95"/>
      <c r="AG75" s="95"/>
      <c r="AH75" s="95"/>
      <c r="AI75" s="95"/>
      <c r="AJ75" s="103"/>
      <c r="AK75" s="95"/>
      <c r="AL75" s="95"/>
      <c r="AM75" s="95"/>
      <c r="AN75" s="95"/>
      <c r="AO75" s="95"/>
      <c r="AP75" s="167"/>
      <c r="AQ75" s="95"/>
      <c r="AR75" s="95"/>
      <c r="AS75" s="95"/>
      <c r="AT75" s="168"/>
      <c r="AU75" s="95"/>
      <c r="AV75" s="107"/>
      <c r="AW75" s="107"/>
      <c r="AX75" s="95"/>
      <c r="AY75" s="103"/>
      <c r="BE75" s="101"/>
      <c r="BF75" s="95"/>
      <c r="BG75" s="95"/>
      <c r="BH75" s="95"/>
      <c r="BI75" s="103"/>
      <c r="BO75" s="101"/>
      <c r="BP75" s="95"/>
      <c r="BQ75" s="95"/>
      <c r="BS75" s="103"/>
      <c r="BU75" s="106">
        <v>39326</v>
      </c>
      <c r="BV75" s="106">
        <v>39356</v>
      </c>
      <c r="BW75" s="95">
        <v>11330</v>
      </c>
      <c r="BY75" s="101"/>
      <c r="BZ75" s="95"/>
      <c r="CA75" s="95"/>
      <c r="CB75" s="95"/>
      <c r="CC75" s="103"/>
      <c r="CD75" s="101"/>
      <c r="CE75" s="95"/>
      <c r="CF75" s="95"/>
      <c r="CG75" s="95"/>
      <c r="CH75" s="103"/>
    </row>
    <row r="76" spans="1:86" s="94" customFormat="1" x14ac:dyDescent="0.35">
      <c r="A76" s="157"/>
      <c r="B76" s="94" t="s">
        <v>163</v>
      </c>
      <c r="C76" s="94" t="s">
        <v>167</v>
      </c>
      <c r="D76" s="205">
        <f>AVERAGE(J76,O76,T76,Y76,AS76,AX76,BC76,BH76,BM76,BR76,BW76,CB76,CG76)</f>
        <v>16920</v>
      </c>
      <c r="E76" s="337"/>
      <c r="F76" s="337"/>
      <c r="G76" s="117"/>
      <c r="H76" s="117"/>
      <c r="I76" s="117"/>
      <c r="J76" s="117"/>
      <c r="K76" s="162"/>
      <c r="L76" s="95"/>
      <c r="M76" s="95"/>
      <c r="N76" s="95"/>
      <c r="O76" s="95"/>
      <c r="P76" s="95"/>
      <c r="Q76" s="167"/>
      <c r="R76" s="95"/>
      <c r="S76" s="95"/>
      <c r="T76" s="95"/>
      <c r="U76" s="168"/>
      <c r="V76" s="95"/>
      <c r="W76" s="95"/>
      <c r="X76" s="95"/>
      <c r="Y76" s="95"/>
      <c r="Z76" s="274"/>
      <c r="AA76" s="95"/>
      <c r="AB76" s="95"/>
      <c r="AC76" s="95"/>
      <c r="AD76" s="95"/>
      <c r="AE76" s="103"/>
      <c r="AF76" s="95"/>
      <c r="AG76" s="95"/>
      <c r="AH76" s="95"/>
      <c r="AI76" s="95"/>
      <c r="AJ76" s="103"/>
      <c r="AK76" s="95"/>
      <c r="AL76" s="95"/>
      <c r="AM76" s="95"/>
      <c r="AN76" s="95"/>
      <c r="AO76" s="95"/>
      <c r="AP76" s="167"/>
      <c r="AQ76" s="95"/>
      <c r="AR76" s="95"/>
      <c r="AS76" s="95"/>
      <c r="AT76" s="168"/>
      <c r="AU76" s="95"/>
      <c r="AV76" s="107"/>
      <c r="AW76" s="107"/>
      <c r="AX76" s="95"/>
      <c r="AY76" s="103"/>
      <c r="BE76" s="101"/>
      <c r="BF76" s="95"/>
      <c r="BG76" s="95"/>
      <c r="BH76" s="95"/>
      <c r="BI76" s="103"/>
      <c r="BO76" s="101"/>
      <c r="BP76" s="95"/>
      <c r="BQ76" s="95"/>
      <c r="BS76" s="103"/>
      <c r="BU76" s="106">
        <v>39326</v>
      </c>
      <c r="BV76" s="106">
        <v>39356</v>
      </c>
      <c r="BW76" s="95">
        <v>16920</v>
      </c>
      <c r="BY76" s="101"/>
      <c r="BZ76" s="95"/>
      <c r="CA76" s="95"/>
      <c r="CB76" s="95"/>
      <c r="CC76" s="103"/>
      <c r="CD76" s="101"/>
      <c r="CE76" s="95"/>
      <c r="CF76" s="95"/>
      <c r="CG76" s="95"/>
      <c r="CH76" s="103"/>
    </row>
    <row r="77" spans="1:86" s="94" customFormat="1" x14ac:dyDescent="0.35">
      <c r="A77" s="157"/>
      <c r="B77" s="94" t="s">
        <v>163</v>
      </c>
      <c r="C77" s="94" t="s">
        <v>205</v>
      </c>
      <c r="D77" s="205">
        <f>AVERAGE(J77,O77,T77,Y77,AS77,AX77,BC77,BH77,BM77,BR77,BW77,CB77,CG77)</f>
        <v>5420.333333333333</v>
      </c>
      <c r="E77" s="337"/>
      <c r="F77" s="337"/>
      <c r="G77" s="117">
        <v>500740</v>
      </c>
      <c r="H77" s="119">
        <v>43640</v>
      </c>
      <c r="I77" s="119">
        <v>43667</v>
      </c>
      <c r="J77" s="117">
        <v>7886</v>
      </c>
      <c r="K77" s="162"/>
      <c r="L77" s="95"/>
      <c r="M77" s="95"/>
      <c r="N77" s="95"/>
      <c r="O77" s="95"/>
      <c r="P77" s="95"/>
      <c r="Q77" s="167">
        <v>501118</v>
      </c>
      <c r="R77" s="102">
        <v>43866</v>
      </c>
      <c r="S77" s="102">
        <v>47180</v>
      </c>
      <c r="T77" s="95">
        <v>4175</v>
      </c>
      <c r="U77" s="168"/>
      <c r="V77" s="95">
        <v>4104833</v>
      </c>
      <c r="W77" s="102">
        <v>44316</v>
      </c>
      <c r="X77" s="102">
        <v>44358</v>
      </c>
      <c r="Y77" s="95">
        <v>4200</v>
      </c>
      <c r="Z77" s="274">
        <v>47</v>
      </c>
      <c r="AA77" s="95">
        <v>4106524</v>
      </c>
      <c r="AB77" s="102">
        <v>44474</v>
      </c>
      <c r="AC77" s="102">
        <v>44512</v>
      </c>
      <c r="AD77" s="95">
        <v>5300</v>
      </c>
      <c r="AE77" s="103"/>
      <c r="AF77" s="95"/>
      <c r="AG77" s="95"/>
      <c r="AH77" s="95"/>
      <c r="AI77" s="95"/>
      <c r="AJ77" s="103"/>
      <c r="AK77" s="95"/>
      <c r="AL77" s="95"/>
      <c r="AM77" s="95"/>
      <c r="AN77" s="95"/>
      <c r="AO77" s="95"/>
      <c r="AP77" s="167"/>
      <c r="AQ77" s="95"/>
      <c r="AR77" s="95"/>
      <c r="AS77" s="95"/>
      <c r="AT77" s="168"/>
      <c r="AU77" s="95"/>
      <c r="AV77" s="107"/>
      <c r="AW77" s="107"/>
      <c r="AX77" s="95"/>
      <c r="AY77" s="103"/>
      <c r="BE77" s="101"/>
      <c r="BF77" s="95"/>
      <c r="BG77" s="95"/>
      <c r="BH77" s="95"/>
      <c r="BI77" s="103"/>
      <c r="BO77" s="101"/>
      <c r="BP77" s="95"/>
      <c r="BQ77" s="95"/>
      <c r="BS77" s="103"/>
      <c r="BU77" s="106"/>
      <c r="BV77" s="106"/>
      <c r="BW77" s="95"/>
      <c r="BY77" s="101"/>
      <c r="BZ77" s="95"/>
      <c r="CA77" s="95"/>
      <c r="CB77" s="95"/>
      <c r="CC77" s="103"/>
      <c r="CD77" s="101"/>
      <c r="CE77" s="95"/>
      <c r="CF77" s="95"/>
      <c r="CG77" s="95"/>
      <c r="CH77" s="103"/>
    </row>
    <row r="78" spans="1:86" s="96" customFormat="1" x14ac:dyDescent="0.35">
      <c r="A78" s="156" t="s">
        <v>222</v>
      </c>
      <c r="B78" s="96" t="s">
        <v>168</v>
      </c>
      <c r="C78" s="96" t="s">
        <v>169</v>
      </c>
      <c r="D78" s="204">
        <f>AVERAGE(J78,O78,T78,Y78,AS78,AX78,BC78,BH78,BM78,BR78,BW78,CB78,CG78)</f>
        <v>830</v>
      </c>
      <c r="E78" s="336">
        <f>MAX(D78:D81)</f>
        <v>3425</v>
      </c>
      <c r="F78" s="336">
        <f>1500000/E78</f>
        <v>437.95620437956205</v>
      </c>
      <c r="G78" s="114"/>
      <c r="H78" s="114"/>
      <c r="I78" s="114"/>
      <c r="J78" s="114"/>
      <c r="K78" s="160"/>
      <c r="L78" s="97"/>
      <c r="M78" s="97"/>
      <c r="N78" s="97"/>
      <c r="O78" s="97"/>
      <c r="P78" s="97"/>
      <c r="Q78" s="165"/>
      <c r="R78" s="97"/>
      <c r="S78" s="97"/>
      <c r="T78" s="97"/>
      <c r="U78" s="166"/>
      <c r="V78" s="97">
        <v>4104822</v>
      </c>
      <c r="W78" s="99">
        <v>44316</v>
      </c>
      <c r="X78" s="99">
        <v>44358</v>
      </c>
      <c r="Y78" s="97">
        <v>1400</v>
      </c>
      <c r="Z78" s="273"/>
      <c r="AA78" s="97">
        <v>4106509</v>
      </c>
      <c r="AB78" s="99">
        <v>44477</v>
      </c>
      <c r="AC78" s="99">
        <v>44512</v>
      </c>
      <c r="AD78" s="97">
        <v>1200</v>
      </c>
      <c r="AE78" s="100"/>
      <c r="AF78" s="97"/>
      <c r="AG78" s="97"/>
      <c r="AH78" s="97"/>
      <c r="AI78" s="97"/>
      <c r="AJ78" s="100"/>
      <c r="AK78" s="97"/>
      <c r="AL78" s="97"/>
      <c r="AM78" s="97"/>
      <c r="AN78" s="97"/>
      <c r="AO78" s="97"/>
      <c r="AP78" s="165"/>
      <c r="AQ78" s="97"/>
      <c r="AR78" s="97"/>
      <c r="AS78" s="97"/>
      <c r="AT78" s="166"/>
      <c r="AU78" s="97"/>
      <c r="AV78" s="108"/>
      <c r="AW78" s="108"/>
      <c r="AX78" s="97"/>
      <c r="AY78" s="100"/>
      <c r="BA78" s="109">
        <v>36130</v>
      </c>
      <c r="BB78" s="109">
        <v>36161</v>
      </c>
      <c r="BC78" s="96">
        <v>260</v>
      </c>
      <c r="BE78" s="98"/>
      <c r="BF78" s="97"/>
      <c r="BG78" s="97"/>
      <c r="BH78" s="97"/>
      <c r="BI78" s="100"/>
      <c r="BO78" s="98"/>
      <c r="BP78" s="97"/>
      <c r="BQ78" s="97"/>
      <c r="BR78" s="97"/>
      <c r="BS78" s="100"/>
      <c r="BY78" s="98"/>
      <c r="BZ78" s="97"/>
      <c r="CA78" s="97"/>
      <c r="CB78" s="97"/>
      <c r="CC78" s="100"/>
      <c r="CD78" s="98"/>
      <c r="CE78" s="97"/>
      <c r="CF78" s="97"/>
      <c r="CG78" s="97"/>
      <c r="CH78" s="100"/>
    </row>
    <row r="79" spans="1:86" s="96" customFormat="1" x14ac:dyDescent="0.35">
      <c r="A79" s="156"/>
      <c r="B79" s="96" t="s">
        <v>168</v>
      </c>
      <c r="C79" s="96" t="s">
        <v>170</v>
      </c>
      <c r="D79" s="204">
        <f>AVERAGE(J79,O79,T79,Y79,AS79,AX79,BC79,BH79,BM79,BR79,BW79,CB79,CG79)</f>
        <v>2080</v>
      </c>
      <c r="E79" s="336"/>
      <c r="F79" s="336"/>
      <c r="G79" s="114"/>
      <c r="H79" s="114"/>
      <c r="I79" s="114"/>
      <c r="J79" s="114"/>
      <c r="K79" s="160"/>
      <c r="L79" s="97"/>
      <c r="M79" s="97"/>
      <c r="N79" s="97"/>
      <c r="O79" s="97"/>
      <c r="P79" s="97"/>
      <c r="Q79" s="165"/>
      <c r="R79" s="97"/>
      <c r="S79" s="97"/>
      <c r="T79" s="97"/>
      <c r="U79" s="166"/>
      <c r="V79" s="97">
        <v>4104870</v>
      </c>
      <c r="W79" s="99">
        <v>44316</v>
      </c>
      <c r="X79" s="99">
        <v>44358</v>
      </c>
      <c r="Y79" s="97">
        <v>3000</v>
      </c>
      <c r="Z79" s="273">
        <v>83</v>
      </c>
      <c r="AA79" s="97">
        <v>4106554</v>
      </c>
      <c r="AB79" s="99">
        <v>44477</v>
      </c>
      <c r="AC79" s="99">
        <v>44512</v>
      </c>
      <c r="AD79" s="97">
        <v>1600</v>
      </c>
      <c r="AE79" s="100"/>
      <c r="AF79" s="97"/>
      <c r="AG79" s="97"/>
      <c r="AH79" s="97"/>
      <c r="AI79" s="97"/>
      <c r="AJ79" s="100"/>
      <c r="AK79" s="97"/>
      <c r="AL79" s="97"/>
      <c r="AM79" s="97"/>
      <c r="AN79" s="97"/>
      <c r="AO79" s="97"/>
      <c r="AP79" s="165"/>
      <c r="AQ79" s="97"/>
      <c r="AR79" s="97"/>
      <c r="AS79" s="97"/>
      <c r="AT79" s="166"/>
      <c r="AU79" s="97"/>
      <c r="AV79" s="108"/>
      <c r="AW79" s="108"/>
      <c r="AX79" s="97"/>
      <c r="AY79" s="100"/>
      <c r="BA79" s="109">
        <v>36130</v>
      </c>
      <c r="BB79" s="109">
        <v>36161</v>
      </c>
      <c r="BC79" s="96">
        <v>460</v>
      </c>
      <c r="BE79" s="98"/>
      <c r="BF79" s="108">
        <v>36373</v>
      </c>
      <c r="BG79" s="108">
        <v>36404</v>
      </c>
      <c r="BH79" s="97">
        <v>2780</v>
      </c>
      <c r="BI79" s="100"/>
      <c r="BO79" s="98"/>
      <c r="BP79" s="97"/>
      <c r="BQ79" s="97"/>
      <c r="BR79" s="97"/>
      <c r="BS79" s="100"/>
      <c r="BY79" s="98"/>
      <c r="BZ79" s="97"/>
      <c r="CA79" s="97"/>
      <c r="CB79" s="97"/>
      <c r="CC79" s="100"/>
      <c r="CD79" s="98"/>
      <c r="CE79" s="97"/>
      <c r="CF79" s="97"/>
      <c r="CG79" s="97"/>
      <c r="CH79" s="100"/>
    </row>
    <row r="80" spans="1:86" s="96" customFormat="1" x14ac:dyDescent="0.35">
      <c r="A80" s="156"/>
      <c r="B80" s="96" t="s">
        <v>168</v>
      </c>
      <c r="C80" s="96" t="s">
        <v>209</v>
      </c>
      <c r="D80" s="204">
        <f>AVERAGE(J80,O80,T80,Y80,AS80,AX80,BC80,BH80,BM80,BR80,BW80,CB80,CG80)</f>
        <v>2224.5</v>
      </c>
      <c r="E80" s="336"/>
      <c r="F80" s="336"/>
      <c r="G80" s="114">
        <v>501338</v>
      </c>
      <c r="H80" s="118">
        <v>43642</v>
      </c>
      <c r="I80" s="118">
        <v>43674</v>
      </c>
      <c r="J80" s="114">
        <v>4183</v>
      </c>
      <c r="K80" s="160"/>
      <c r="L80" s="97"/>
      <c r="M80" s="97"/>
      <c r="N80" s="97"/>
      <c r="O80" s="97"/>
      <c r="P80" s="97"/>
      <c r="Q80" s="165">
        <v>501328</v>
      </c>
      <c r="R80" s="99">
        <v>43864</v>
      </c>
      <c r="S80" s="99">
        <v>43897</v>
      </c>
      <c r="T80" s="97">
        <v>266</v>
      </c>
      <c r="U80" s="166"/>
      <c r="V80" s="97"/>
      <c r="W80" s="97"/>
      <c r="X80" s="97"/>
      <c r="Y80" s="97"/>
      <c r="Z80" s="273"/>
      <c r="AA80" s="97"/>
      <c r="AB80" s="97"/>
      <c r="AC80" s="97"/>
      <c r="AD80" s="97"/>
      <c r="AE80" s="100"/>
      <c r="AF80" s="97"/>
      <c r="AG80" s="97"/>
      <c r="AH80" s="97"/>
      <c r="AI80" s="97"/>
      <c r="AJ80" s="100"/>
      <c r="AK80" s="97"/>
      <c r="AL80" s="97"/>
      <c r="AM80" s="97"/>
      <c r="AN80" s="97"/>
      <c r="AO80" s="97"/>
      <c r="AP80" s="165"/>
      <c r="AQ80" s="97"/>
      <c r="AR80" s="97"/>
      <c r="AS80" s="97"/>
      <c r="AT80" s="166"/>
      <c r="AU80" s="97"/>
      <c r="AV80" s="108"/>
      <c r="AW80" s="108"/>
      <c r="AX80" s="97"/>
      <c r="AY80" s="100"/>
      <c r="BA80" s="109"/>
      <c r="BB80" s="109"/>
      <c r="BE80" s="98"/>
      <c r="BF80" s="108"/>
      <c r="BG80" s="108"/>
      <c r="BH80" s="97"/>
      <c r="BI80" s="100"/>
      <c r="BO80" s="98"/>
      <c r="BP80" s="97"/>
      <c r="BQ80" s="97"/>
      <c r="BR80" s="97"/>
      <c r="BS80" s="100"/>
      <c r="BY80" s="98"/>
      <c r="BZ80" s="97"/>
      <c r="CA80" s="97"/>
      <c r="CB80" s="97"/>
      <c r="CC80" s="100"/>
      <c r="CD80" s="98"/>
      <c r="CE80" s="97"/>
      <c r="CF80" s="97"/>
      <c r="CG80" s="97"/>
      <c r="CH80" s="100"/>
    </row>
    <row r="81" spans="1:86" s="96" customFormat="1" x14ac:dyDescent="0.35">
      <c r="A81" s="156"/>
      <c r="B81" s="96" t="s">
        <v>168</v>
      </c>
      <c r="C81" s="96" t="s">
        <v>210</v>
      </c>
      <c r="D81" s="204">
        <f>AVERAGE(J81,O81,T81,Y81,AS81,AX81,BC81,BH81,BM81,BR81,BW81,CB81,CG81)</f>
        <v>3425</v>
      </c>
      <c r="E81" s="336"/>
      <c r="F81" s="336"/>
      <c r="G81" s="114">
        <v>501605</v>
      </c>
      <c r="H81" s="118">
        <v>43642</v>
      </c>
      <c r="I81" s="118">
        <v>43674</v>
      </c>
      <c r="J81" s="114">
        <v>6387</v>
      </c>
      <c r="K81" s="160"/>
      <c r="L81" s="97"/>
      <c r="M81" s="97"/>
      <c r="N81" s="97"/>
      <c r="O81" s="97"/>
      <c r="P81" s="97"/>
      <c r="Q81" s="165">
        <v>500863</v>
      </c>
      <c r="R81" s="99">
        <v>43864</v>
      </c>
      <c r="S81" s="99">
        <v>43897</v>
      </c>
      <c r="T81" s="97">
        <v>463</v>
      </c>
      <c r="U81" s="166"/>
      <c r="V81" s="97"/>
      <c r="W81" s="97"/>
      <c r="X81" s="97"/>
      <c r="Y81" s="97"/>
      <c r="Z81" s="273"/>
      <c r="AA81" s="97"/>
      <c r="AB81" s="97"/>
      <c r="AC81" s="97"/>
      <c r="AD81" s="97"/>
      <c r="AE81" s="100"/>
      <c r="AF81" s="97"/>
      <c r="AG81" s="97"/>
      <c r="AH81" s="97"/>
      <c r="AI81" s="97"/>
      <c r="AJ81" s="100"/>
      <c r="AK81" s="97"/>
      <c r="AL81" s="97"/>
      <c r="AM81" s="97"/>
      <c r="AN81" s="97"/>
      <c r="AO81" s="97"/>
      <c r="AP81" s="165"/>
      <c r="AQ81" s="97"/>
      <c r="AR81" s="97"/>
      <c r="AS81" s="97"/>
      <c r="AT81" s="166"/>
      <c r="AU81" s="97"/>
      <c r="AV81" s="108"/>
      <c r="AW81" s="108"/>
      <c r="AX81" s="97"/>
      <c r="AY81" s="100"/>
      <c r="BA81" s="109"/>
      <c r="BB81" s="109"/>
      <c r="BE81" s="98"/>
      <c r="BF81" s="108"/>
      <c r="BG81" s="108"/>
      <c r="BH81" s="97"/>
      <c r="BI81" s="100"/>
      <c r="BO81" s="98"/>
      <c r="BP81" s="97"/>
      <c r="BQ81" s="97"/>
      <c r="BR81" s="97"/>
      <c r="BS81" s="100"/>
      <c r="BY81" s="98"/>
      <c r="BZ81" s="97"/>
      <c r="CA81" s="97"/>
      <c r="CB81" s="97"/>
      <c r="CC81" s="100"/>
      <c r="CD81" s="98"/>
      <c r="CE81" s="97"/>
      <c r="CF81" s="97"/>
      <c r="CG81" s="97"/>
      <c r="CH81" s="100"/>
    </row>
    <row r="82" spans="1:86" s="94" customFormat="1" x14ac:dyDescent="0.35">
      <c r="A82" s="157" t="s">
        <v>227</v>
      </c>
      <c r="B82" s="94" t="s">
        <v>341</v>
      </c>
      <c r="C82" s="94" t="s">
        <v>172</v>
      </c>
      <c r="D82" s="205">
        <f>AVERAGE(J82,O82,T82,Y82,AS82,AX82,BC82,BH82,BM82,BR82,BW82,CB82,CG82)</f>
        <v>155</v>
      </c>
      <c r="E82" s="338">
        <f>MAX(D82:D85)</f>
        <v>1420.75</v>
      </c>
      <c r="F82" s="338">
        <f>1500000/E82</f>
        <v>1055.7803976772832</v>
      </c>
      <c r="G82" s="117"/>
      <c r="H82" s="117"/>
      <c r="I82" s="117"/>
      <c r="J82" s="117"/>
      <c r="K82" s="162"/>
      <c r="L82" s="95"/>
      <c r="M82" s="95"/>
      <c r="N82" s="95"/>
      <c r="O82" s="95"/>
      <c r="P82" s="95"/>
      <c r="Q82" s="167"/>
      <c r="R82" s="95"/>
      <c r="S82" s="95"/>
      <c r="T82" s="95"/>
      <c r="U82" s="168"/>
      <c r="V82" s="95"/>
      <c r="W82" s="95"/>
      <c r="X82" s="95"/>
      <c r="Y82" s="95"/>
      <c r="Z82" s="274"/>
      <c r="AA82" s="95"/>
      <c r="AB82" s="95"/>
      <c r="AC82" s="95"/>
      <c r="AD82" s="95"/>
      <c r="AE82" s="103"/>
      <c r="AF82" s="95"/>
      <c r="AG82" s="95"/>
      <c r="AH82" s="95"/>
      <c r="AI82" s="95"/>
      <c r="AJ82" s="103"/>
      <c r="AK82" s="95"/>
      <c r="AL82" s="95"/>
      <c r="AM82" s="95"/>
      <c r="AN82" s="95"/>
      <c r="AO82" s="95"/>
      <c r="AP82" s="167"/>
      <c r="AQ82" s="95"/>
      <c r="AR82" s="95"/>
      <c r="AS82" s="95"/>
      <c r="AT82" s="168"/>
      <c r="AU82" s="95"/>
      <c r="AV82" s="107"/>
      <c r="AW82" s="107"/>
      <c r="AX82" s="95"/>
      <c r="AY82" s="103"/>
      <c r="BA82" s="106">
        <v>36130</v>
      </c>
      <c r="BB82" s="106">
        <v>36161</v>
      </c>
      <c r="BC82" s="94">
        <v>280</v>
      </c>
      <c r="BE82" s="101"/>
      <c r="BF82" s="107">
        <v>36373</v>
      </c>
      <c r="BG82" s="107">
        <v>36404</v>
      </c>
      <c r="BH82" s="95">
        <v>30</v>
      </c>
      <c r="BI82" s="103"/>
      <c r="BO82" s="101"/>
      <c r="BP82" s="95"/>
      <c r="BQ82" s="95"/>
      <c r="BR82" s="95"/>
      <c r="BS82" s="103"/>
      <c r="BY82" s="101"/>
      <c r="BZ82" s="95"/>
      <c r="CA82" s="95"/>
      <c r="CB82" s="95"/>
      <c r="CC82" s="103"/>
      <c r="CD82" s="101"/>
      <c r="CE82" s="95"/>
      <c r="CF82" s="95"/>
      <c r="CG82" s="95"/>
      <c r="CH82" s="103"/>
    </row>
    <row r="83" spans="1:86" s="94" customFormat="1" x14ac:dyDescent="0.35">
      <c r="A83" s="157"/>
      <c r="B83" s="94" t="s">
        <v>341</v>
      </c>
      <c r="C83" s="94" t="s">
        <v>173</v>
      </c>
      <c r="D83" s="205">
        <f>AVERAGE(J83,O83,T83,Y83,AS83,AX83,BC83,BH83,BM83,BR83,BW83,CB83,CG83)</f>
        <v>975</v>
      </c>
      <c r="E83" s="339"/>
      <c r="F83" s="339"/>
      <c r="G83" s="117"/>
      <c r="H83" s="117"/>
      <c r="I83" s="117"/>
      <c r="J83" s="117"/>
      <c r="K83" s="162"/>
      <c r="L83" s="95"/>
      <c r="M83" s="95"/>
      <c r="N83" s="95"/>
      <c r="O83" s="95"/>
      <c r="P83" s="95"/>
      <c r="Q83" s="167"/>
      <c r="R83" s="95"/>
      <c r="S83" s="95"/>
      <c r="T83" s="95"/>
      <c r="U83" s="168"/>
      <c r="V83" s="95"/>
      <c r="W83" s="95"/>
      <c r="X83" s="95"/>
      <c r="Y83" s="95"/>
      <c r="Z83" s="274"/>
      <c r="AA83" s="95"/>
      <c r="AB83" s="95"/>
      <c r="AC83" s="95"/>
      <c r="AD83" s="95"/>
      <c r="AE83" s="103"/>
      <c r="AF83" s="95"/>
      <c r="AG83" s="95"/>
      <c r="AH83" s="95"/>
      <c r="AI83" s="95"/>
      <c r="AJ83" s="103"/>
      <c r="AK83" s="95"/>
      <c r="AL83" s="95"/>
      <c r="AM83" s="95"/>
      <c r="AN83" s="95"/>
      <c r="AO83" s="95"/>
      <c r="AP83" s="167"/>
      <c r="AQ83" s="95"/>
      <c r="AR83" s="95"/>
      <c r="AS83" s="95"/>
      <c r="AT83" s="168"/>
      <c r="AU83" s="95"/>
      <c r="AV83" s="107"/>
      <c r="AW83" s="107"/>
      <c r="AX83" s="95"/>
      <c r="AY83" s="103"/>
      <c r="BA83" s="106">
        <v>36130</v>
      </c>
      <c r="BB83" s="106">
        <v>36161</v>
      </c>
      <c r="BC83" s="94">
        <v>600</v>
      </c>
      <c r="BE83" s="101"/>
      <c r="BF83" s="107">
        <v>36373</v>
      </c>
      <c r="BG83" s="107">
        <v>36404</v>
      </c>
      <c r="BH83" s="95">
        <v>1350</v>
      </c>
      <c r="BI83" s="103"/>
      <c r="BO83" s="101"/>
      <c r="BP83" s="95"/>
      <c r="BQ83" s="95"/>
      <c r="BR83" s="95"/>
      <c r="BS83" s="103"/>
      <c r="BY83" s="101"/>
      <c r="BZ83" s="95"/>
      <c r="CA83" s="95"/>
      <c r="CB83" s="95"/>
      <c r="CC83" s="103"/>
      <c r="CD83" s="101"/>
      <c r="CE83" s="95"/>
      <c r="CF83" s="95"/>
      <c r="CG83" s="95"/>
      <c r="CH83" s="103"/>
    </row>
    <row r="84" spans="1:86" s="94" customFormat="1" x14ac:dyDescent="0.35">
      <c r="A84" s="157"/>
      <c r="B84" s="94" t="s">
        <v>341</v>
      </c>
      <c r="C84" s="94" t="s">
        <v>206</v>
      </c>
      <c r="D84" s="205">
        <f>AVERAGE(J84,O84,T84,Y84,AD84,AI84,AN84,AS84,AX84,BC84,BH84,BM84,BR84,BW84,CB84,CG84)</f>
        <v>1420.75</v>
      </c>
      <c r="E84" s="339"/>
      <c r="F84" s="339"/>
      <c r="G84" s="117">
        <v>502056</v>
      </c>
      <c r="H84" s="119">
        <v>43631</v>
      </c>
      <c r="I84" s="119">
        <v>43674</v>
      </c>
      <c r="J84" s="117">
        <v>2093</v>
      </c>
      <c r="K84" s="162"/>
      <c r="L84" s="95"/>
      <c r="M84" s="95"/>
      <c r="N84" s="95"/>
      <c r="O84" s="95"/>
      <c r="P84" s="95"/>
      <c r="Q84" s="167">
        <v>503023</v>
      </c>
      <c r="R84" s="102">
        <v>43862</v>
      </c>
      <c r="S84" s="102">
        <v>43894</v>
      </c>
      <c r="T84" s="95">
        <v>890</v>
      </c>
      <c r="U84" s="168"/>
      <c r="V84" s="95">
        <v>4104896</v>
      </c>
      <c r="W84" s="102">
        <v>44316</v>
      </c>
      <c r="X84" s="102">
        <v>44358</v>
      </c>
      <c r="Y84" s="95">
        <v>1600</v>
      </c>
      <c r="Z84" s="274"/>
      <c r="AA84" s="95">
        <v>4106560</v>
      </c>
      <c r="AB84" s="102">
        <v>44474</v>
      </c>
      <c r="AC84" s="102">
        <v>44518</v>
      </c>
      <c r="AD84" s="95">
        <v>1100</v>
      </c>
      <c r="AE84" s="103"/>
      <c r="AF84" s="95"/>
      <c r="AG84" s="95"/>
      <c r="AH84" s="95"/>
      <c r="AI84" s="95"/>
      <c r="AJ84" s="103"/>
      <c r="AK84" s="95"/>
      <c r="AL84" s="95"/>
      <c r="AM84" s="95"/>
      <c r="AN84" s="95"/>
      <c r="AO84" s="95"/>
      <c r="AP84" s="167"/>
      <c r="AQ84" s="95"/>
      <c r="AR84" s="95"/>
      <c r="AS84" s="95"/>
      <c r="AT84" s="168"/>
      <c r="AU84" s="95"/>
      <c r="AV84" s="107"/>
      <c r="AW84" s="107"/>
      <c r="AX84" s="95"/>
      <c r="AY84" s="103"/>
      <c r="BA84" s="106"/>
      <c r="BB84" s="106"/>
      <c r="BE84" s="101"/>
      <c r="BF84" s="107"/>
      <c r="BG84" s="107"/>
      <c r="BH84" s="95"/>
      <c r="BI84" s="103"/>
      <c r="BO84" s="101"/>
      <c r="BP84" s="95"/>
      <c r="BQ84" s="95"/>
      <c r="BR84" s="95"/>
      <c r="BS84" s="103"/>
      <c r="BY84" s="101"/>
      <c r="BZ84" s="95"/>
      <c r="CA84" s="95"/>
      <c r="CB84" s="95"/>
      <c r="CC84" s="103"/>
      <c r="CD84" s="101"/>
      <c r="CE84" s="95"/>
      <c r="CF84" s="95"/>
      <c r="CG84" s="95"/>
      <c r="CH84" s="103"/>
    </row>
    <row r="85" spans="1:86" s="94" customFormat="1" x14ac:dyDescent="0.35">
      <c r="A85" s="157"/>
      <c r="B85" s="94" t="s">
        <v>341</v>
      </c>
      <c r="C85" s="94" t="s">
        <v>340</v>
      </c>
      <c r="D85" s="205">
        <f>AVERAGE(J85,O85,T85,Y85,AD85,AI85,AN85,AS85,AX85,BC85,BH85,BM85,BR85,BW85,CB85,CG85)</f>
        <v>896</v>
      </c>
      <c r="E85" s="340"/>
      <c r="F85" s="340"/>
      <c r="G85" s="117"/>
      <c r="H85" s="119"/>
      <c r="I85" s="119"/>
      <c r="J85" s="117"/>
      <c r="K85" s="162"/>
      <c r="L85" s="95"/>
      <c r="M85" s="95"/>
      <c r="N85" s="95"/>
      <c r="O85" s="95"/>
      <c r="P85" s="95"/>
      <c r="Q85" s="167">
        <v>502343</v>
      </c>
      <c r="R85" s="102">
        <v>43862</v>
      </c>
      <c r="S85" s="102">
        <v>43894</v>
      </c>
      <c r="T85" s="95">
        <v>1054</v>
      </c>
      <c r="U85" s="168"/>
      <c r="V85" s="95">
        <v>4104893</v>
      </c>
      <c r="W85" s="102">
        <v>44316</v>
      </c>
      <c r="X85" s="102">
        <v>44358</v>
      </c>
      <c r="Y85" s="95">
        <v>780</v>
      </c>
      <c r="Z85" s="274">
        <v>158</v>
      </c>
      <c r="AA85" s="95">
        <v>4106518</v>
      </c>
      <c r="AB85" s="102">
        <v>44474</v>
      </c>
      <c r="AC85" s="102">
        <v>44518</v>
      </c>
      <c r="AD85" s="95">
        <v>1100</v>
      </c>
      <c r="AE85" s="103"/>
      <c r="AF85" s="95"/>
      <c r="AG85" s="95"/>
      <c r="AH85" s="95"/>
      <c r="AI85" s="95"/>
      <c r="AJ85" s="103"/>
      <c r="AK85" s="95">
        <v>4111145</v>
      </c>
      <c r="AL85" s="102">
        <v>44734</v>
      </c>
      <c r="AM85" s="102">
        <v>44774</v>
      </c>
      <c r="AN85" s="95">
        <v>650</v>
      </c>
      <c r="AO85" s="95"/>
      <c r="AP85" s="167"/>
      <c r="AQ85" s="95"/>
      <c r="AR85" s="95"/>
      <c r="AS85" s="95"/>
      <c r="AT85" s="168"/>
      <c r="AU85" s="95"/>
      <c r="AV85" s="107"/>
      <c r="AW85" s="107"/>
      <c r="AX85" s="95"/>
      <c r="AY85" s="103"/>
      <c r="BA85" s="106"/>
      <c r="BB85" s="106"/>
      <c r="BE85" s="101"/>
      <c r="BF85" s="107"/>
      <c r="BG85" s="107"/>
      <c r="BH85" s="95"/>
      <c r="BI85" s="103"/>
      <c r="BO85" s="101"/>
      <c r="BP85" s="95"/>
      <c r="BQ85" s="95"/>
      <c r="BR85" s="95"/>
      <c r="BS85" s="103"/>
      <c r="BY85" s="101"/>
      <c r="BZ85" s="95"/>
      <c r="CA85" s="95"/>
      <c r="CB85" s="95"/>
      <c r="CC85" s="103"/>
      <c r="CD85" s="101"/>
      <c r="CE85" s="95"/>
      <c r="CF85" s="95"/>
      <c r="CG85" s="95"/>
      <c r="CH85" s="103"/>
    </row>
    <row r="86" spans="1:86" s="96" customFormat="1" x14ac:dyDescent="0.35">
      <c r="A86" s="156" t="s">
        <v>227</v>
      </c>
      <c r="B86" s="96" t="s">
        <v>193</v>
      </c>
      <c r="C86" s="96" t="s">
        <v>194</v>
      </c>
      <c r="D86" s="204">
        <f>AVERAGE(J86,O86,T86,Y86,AS86,AX86,BC86,BH86,BM86,BR86,BW86,CB86,CG86)</f>
        <v>1762.6666666666667</v>
      </c>
      <c r="E86" s="336">
        <f>MAX(D86:D88)</f>
        <v>1762.6666666666667</v>
      </c>
      <c r="F86" s="336">
        <f>1500000/E86</f>
        <v>850.98335854765503</v>
      </c>
      <c r="G86" s="114">
        <v>503517</v>
      </c>
      <c r="H86" s="118">
        <v>43635</v>
      </c>
      <c r="I86" s="118">
        <v>43671</v>
      </c>
      <c r="J86" s="114">
        <v>3496</v>
      </c>
      <c r="K86" s="160"/>
      <c r="L86" s="97"/>
      <c r="M86" s="97"/>
      <c r="N86" s="97"/>
      <c r="O86" s="97"/>
      <c r="P86" s="97"/>
      <c r="Q86" s="165">
        <v>500302</v>
      </c>
      <c r="R86" s="99">
        <v>43861</v>
      </c>
      <c r="S86" s="99">
        <v>43898</v>
      </c>
      <c r="T86" s="97">
        <v>492</v>
      </c>
      <c r="U86" s="166"/>
      <c r="V86" s="97">
        <v>4104856</v>
      </c>
      <c r="W86" s="99">
        <v>44316</v>
      </c>
      <c r="X86" s="99">
        <v>44358</v>
      </c>
      <c r="Y86" s="97">
        <v>1300</v>
      </c>
      <c r="Z86" s="273"/>
      <c r="AA86" s="97">
        <v>4106557</v>
      </c>
      <c r="AB86" s="99">
        <v>44474</v>
      </c>
      <c r="AC86" s="99">
        <v>44512</v>
      </c>
      <c r="AD86" s="97">
        <v>450</v>
      </c>
      <c r="AE86" s="100"/>
      <c r="AF86" s="97"/>
      <c r="AG86" s="97"/>
      <c r="AH86" s="97"/>
      <c r="AI86" s="97"/>
      <c r="AJ86" s="100"/>
      <c r="AK86" s="97"/>
      <c r="AL86" s="97"/>
      <c r="AM86" s="97"/>
      <c r="AN86" s="97"/>
      <c r="AO86" s="97"/>
      <c r="AP86" s="165"/>
      <c r="AQ86" s="97"/>
      <c r="AR86" s="97"/>
      <c r="AS86" s="97"/>
      <c r="AT86" s="166"/>
      <c r="AU86" s="97"/>
      <c r="AV86" s="108"/>
      <c r="AW86" s="108"/>
      <c r="AX86" s="97"/>
      <c r="AY86" s="100"/>
      <c r="BE86" s="98"/>
      <c r="BF86" s="97"/>
      <c r="BG86" s="97"/>
      <c r="BH86" s="97"/>
      <c r="BI86" s="100"/>
      <c r="BO86" s="98"/>
      <c r="BP86" s="97"/>
      <c r="BQ86" s="97"/>
      <c r="BR86" s="97"/>
      <c r="BS86" s="100"/>
      <c r="BY86" s="98"/>
      <c r="BZ86" s="97"/>
      <c r="CA86" s="97"/>
      <c r="CB86" s="97"/>
      <c r="CC86" s="100"/>
      <c r="CD86" s="98"/>
      <c r="CE86" s="97"/>
      <c r="CF86" s="97"/>
      <c r="CG86" s="97"/>
      <c r="CH86" s="100"/>
    </row>
    <row r="87" spans="1:86" s="96" customFormat="1" x14ac:dyDescent="0.35">
      <c r="A87" s="156"/>
      <c r="B87" s="96" t="s">
        <v>193</v>
      </c>
      <c r="C87" s="96" t="s">
        <v>195</v>
      </c>
      <c r="D87" s="204">
        <f>AVERAGE(J87,O87,T87,Y87,AS87,AX87,BC87,BH87,BM87,BR87,BW87,CB87,CG87)</f>
        <v>1633.6666666666667</v>
      </c>
      <c r="E87" s="336"/>
      <c r="F87" s="336"/>
      <c r="G87" s="114">
        <v>502346</v>
      </c>
      <c r="H87" s="118">
        <v>43635</v>
      </c>
      <c r="I87" s="118">
        <v>43671</v>
      </c>
      <c r="J87" s="114">
        <v>2975</v>
      </c>
      <c r="K87" s="160"/>
      <c r="L87" s="97"/>
      <c r="M87" s="97"/>
      <c r="N87" s="97"/>
      <c r="O87" s="97"/>
      <c r="P87" s="97"/>
      <c r="Q87" s="165">
        <v>502344</v>
      </c>
      <c r="R87" s="99">
        <v>43861</v>
      </c>
      <c r="S87" s="99">
        <v>43898</v>
      </c>
      <c r="T87" s="97">
        <v>526</v>
      </c>
      <c r="U87" s="166"/>
      <c r="V87" s="97">
        <v>4104861</v>
      </c>
      <c r="W87" s="99">
        <v>44316</v>
      </c>
      <c r="X87" s="99">
        <v>44358</v>
      </c>
      <c r="Y87" s="97">
        <v>1400</v>
      </c>
      <c r="Z87" s="273">
        <v>176</v>
      </c>
      <c r="AA87" s="97">
        <v>4106583</v>
      </c>
      <c r="AB87" s="99">
        <v>44474</v>
      </c>
      <c r="AC87" s="99">
        <v>44512</v>
      </c>
      <c r="AD87" s="97">
        <v>530</v>
      </c>
      <c r="AE87" s="100"/>
      <c r="AF87" s="97"/>
      <c r="AG87" s="97"/>
      <c r="AH87" s="97"/>
      <c r="AI87" s="97"/>
      <c r="AJ87" s="100"/>
      <c r="AK87" s="97"/>
      <c r="AL87" s="97"/>
      <c r="AM87" s="97"/>
      <c r="AN87" s="97"/>
      <c r="AO87" s="97"/>
      <c r="AP87" s="165"/>
      <c r="AQ87" s="97"/>
      <c r="AR87" s="97"/>
      <c r="AS87" s="97"/>
      <c r="AT87" s="166"/>
      <c r="AU87" s="97"/>
      <c r="AV87" s="108"/>
      <c r="AW87" s="108"/>
      <c r="AX87" s="97"/>
      <c r="AY87" s="100"/>
      <c r="BE87" s="98"/>
      <c r="BF87" s="97"/>
      <c r="BG87" s="97"/>
      <c r="BH87" s="97"/>
      <c r="BI87" s="100"/>
      <c r="BO87" s="98"/>
      <c r="BP87" s="97"/>
      <c r="BQ87" s="97"/>
      <c r="BR87" s="97"/>
      <c r="BS87" s="100"/>
      <c r="BY87" s="98"/>
      <c r="BZ87" s="97"/>
      <c r="CA87" s="97"/>
      <c r="CB87" s="97"/>
      <c r="CC87" s="100"/>
      <c r="CD87" s="98"/>
      <c r="CE87" s="97"/>
      <c r="CF87" s="97"/>
      <c r="CG87" s="97"/>
      <c r="CH87" s="100"/>
    </row>
    <row r="88" spans="1:86" s="96" customFormat="1" x14ac:dyDescent="0.35">
      <c r="A88" s="156"/>
      <c r="B88" s="96" t="s">
        <v>193</v>
      </c>
      <c r="C88" s="96" t="s">
        <v>196</v>
      </c>
      <c r="D88" s="204">
        <f>AVERAGE(J88,O88,T88,Y88,AS88,AX88,BC88,BH88,BM88,BR88,BW88,CB88,CG88)</f>
        <v>1153</v>
      </c>
      <c r="E88" s="336"/>
      <c r="F88" s="336"/>
      <c r="G88" s="114">
        <v>502062</v>
      </c>
      <c r="H88" s="118">
        <v>43635</v>
      </c>
      <c r="I88" s="118">
        <v>43671</v>
      </c>
      <c r="J88" s="114">
        <v>1710</v>
      </c>
      <c r="K88" s="160"/>
      <c r="L88" s="97"/>
      <c r="M88" s="97"/>
      <c r="N88" s="97"/>
      <c r="O88" s="97"/>
      <c r="P88" s="97"/>
      <c r="Q88" s="165">
        <v>500837</v>
      </c>
      <c r="R88" s="99">
        <v>43861</v>
      </c>
      <c r="S88" s="99">
        <v>43898</v>
      </c>
      <c r="T88" s="97">
        <v>549</v>
      </c>
      <c r="U88" s="166"/>
      <c r="V88" s="97">
        <v>4104817</v>
      </c>
      <c r="W88" s="99">
        <v>44316</v>
      </c>
      <c r="X88" s="99">
        <v>44358</v>
      </c>
      <c r="Y88" s="97">
        <v>1200</v>
      </c>
      <c r="Z88" s="273"/>
      <c r="AA88" s="97">
        <v>4106576</v>
      </c>
      <c r="AB88" s="99">
        <v>44474</v>
      </c>
      <c r="AC88" s="99">
        <v>44512</v>
      </c>
      <c r="AD88" s="97">
        <v>820</v>
      </c>
      <c r="AE88" s="100"/>
      <c r="AF88" s="97"/>
      <c r="AG88" s="97"/>
      <c r="AH88" s="97"/>
      <c r="AI88" s="97"/>
      <c r="AJ88" s="100"/>
      <c r="AK88" s="97"/>
      <c r="AL88" s="97"/>
      <c r="AM88" s="97"/>
      <c r="AN88" s="97"/>
      <c r="AO88" s="97"/>
      <c r="AP88" s="165"/>
      <c r="AQ88" s="97"/>
      <c r="AR88" s="97"/>
      <c r="AS88" s="97"/>
      <c r="AT88" s="166"/>
      <c r="AU88" s="97"/>
      <c r="AV88" s="108"/>
      <c r="AW88" s="108"/>
      <c r="AX88" s="97"/>
      <c r="AY88" s="100"/>
      <c r="BE88" s="98"/>
      <c r="BF88" s="97"/>
      <c r="BG88" s="97"/>
      <c r="BH88" s="97"/>
      <c r="BI88" s="100"/>
      <c r="BO88" s="98"/>
      <c r="BP88" s="97"/>
      <c r="BQ88" s="97"/>
      <c r="BR88" s="97"/>
      <c r="BS88" s="100"/>
      <c r="BY88" s="98"/>
      <c r="BZ88" s="97"/>
      <c r="CA88" s="97"/>
      <c r="CB88" s="97"/>
      <c r="CC88" s="100"/>
      <c r="CD88" s="98"/>
      <c r="CE88" s="97"/>
      <c r="CF88" s="97"/>
      <c r="CG88" s="97"/>
      <c r="CH88" s="100"/>
    </row>
    <row r="89" spans="1:86" s="94" customFormat="1" x14ac:dyDescent="0.35">
      <c r="A89" s="157" t="s">
        <v>222</v>
      </c>
      <c r="B89" s="94" t="s">
        <v>197</v>
      </c>
      <c r="C89" s="94" t="s">
        <v>198</v>
      </c>
      <c r="D89" s="205">
        <f>AVERAGE(J89,O89,T89,Y89,AS89,AX89,BC89,BH89,BM89,BR89,BW89,CB89,CG89)</f>
        <v>3463.6666666666665</v>
      </c>
      <c r="E89" s="337">
        <f>MAX(D89:D90)</f>
        <v>5134.333333333333</v>
      </c>
      <c r="F89" s="337">
        <f>1500000/E89</f>
        <v>292.15087969875998</v>
      </c>
      <c r="G89" s="117">
        <v>500788</v>
      </c>
      <c r="H89" s="119">
        <v>43643</v>
      </c>
      <c r="I89" s="119">
        <v>43672</v>
      </c>
      <c r="J89" s="117">
        <v>5596</v>
      </c>
      <c r="K89" s="162"/>
      <c r="L89" s="95"/>
      <c r="M89" s="95"/>
      <c r="N89" s="95"/>
      <c r="O89" s="95"/>
      <c r="P89" s="95"/>
      <c r="Q89" s="167">
        <v>502447</v>
      </c>
      <c r="R89" s="102">
        <v>43863</v>
      </c>
      <c r="S89" s="102">
        <v>43899</v>
      </c>
      <c r="T89" s="95">
        <v>2795</v>
      </c>
      <c r="U89" s="168"/>
      <c r="V89" s="95">
        <v>4104809</v>
      </c>
      <c r="W89" s="102">
        <v>44313</v>
      </c>
      <c r="X89" s="102">
        <v>44358</v>
      </c>
      <c r="Y89" s="95">
        <v>2000</v>
      </c>
      <c r="Z89" s="274"/>
      <c r="AA89" s="95">
        <v>4106588</v>
      </c>
      <c r="AB89" s="102">
        <v>44477</v>
      </c>
      <c r="AC89" s="102">
        <v>44512</v>
      </c>
      <c r="AD89" s="95">
        <v>2300</v>
      </c>
      <c r="AE89" s="103"/>
      <c r="AF89" s="95"/>
      <c r="AG89" s="95"/>
      <c r="AH89" s="95"/>
      <c r="AI89" s="95"/>
      <c r="AJ89" s="103"/>
      <c r="AK89" s="95"/>
      <c r="AL89" s="95"/>
      <c r="AM89" s="95"/>
      <c r="AN89" s="95"/>
      <c r="AO89" s="95"/>
      <c r="AP89" s="167"/>
      <c r="AQ89" s="95"/>
      <c r="AR89" s="95"/>
      <c r="AS89" s="95"/>
      <c r="AT89" s="168"/>
      <c r="AU89" s="95"/>
      <c r="AV89" s="107"/>
      <c r="AW89" s="107"/>
      <c r="AX89" s="95"/>
      <c r="AY89" s="103"/>
      <c r="BE89" s="101"/>
      <c r="BF89" s="95"/>
      <c r="BG89" s="95"/>
      <c r="BH89" s="95"/>
      <c r="BI89" s="103"/>
      <c r="BO89" s="101"/>
      <c r="BP89" s="95"/>
      <c r="BQ89" s="95"/>
      <c r="BR89" s="95"/>
      <c r="BS89" s="103"/>
      <c r="BY89" s="101"/>
      <c r="BZ89" s="95"/>
      <c r="CA89" s="95"/>
      <c r="CB89" s="95"/>
      <c r="CC89" s="103"/>
      <c r="CD89" s="101"/>
      <c r="CE89" s="95"/>
      <c r="CF89" s="95"/>
      <c r="CG89" s="95"/>
      <c r="CH89" s="103"/>
    </row>
    <row r="90" spans="1:86" s="94" customFormat="1" x14ac:dyDescent="0.35">
      <c r="A90" s="157"/>
      <c r="B90" s="94" t="s">
        <v>197</v>
      </c>
      <c r="C90" s="94" t="s">
        <v>199</v>
      </c>
      <c r="D90" s="205">
        <f>AVERAGE(J90,O90,T90,Y90,AS90,AX90,BC90,BH90,BM90,BR90,BW90,CB90,CG90)</f>
        <v>5134.333333333333</v>
      </c>
      <c r="E90" s="337"/>
      <c r="F90" s="337"/>
      <c r="G90" s="117">
        <v>500404</v>
      </c>
      <c r="H90" s="119">
        <v>43643</v>
      </c>
      <c r="I90" s="119">
        <v>43672</v>
      </c>
      <c r="J90" s="117">
        <v>7803</v>
      </c>
      <c r="K90" s="162"/>
      <c r="L90" s="95"/>
      <c r="M90" s="95"/>
      <c r="N90" s="95"/>
      <c r="O90" s="95"/>
      <c r="P90" s="95"/>
      <c r="Q90" s="167">
        <v>501438</v>
      </c>
      <c r="R90" s="102">
        <v>43863</v>
      </c>
      <c r="S90" s="102">
        <v>43899</v>
      </c>
      <c r="T90" s="95">
        <v>3900</v>
      </c>
      <c r="U90" s="168"/>
      <c r="V90" s="95">
        <v>4104848</v>
      </c>
      <c r="W90" s="102">
        <v>44313</v>
      </c>
      <c r="X90" s="102">
        <v>44358</v>
      </c>
      <c r="Y90" s="267">
        <v>3700</v>
      </c>
      <c r="Z90" s="274">
        <v>68</v>
      </c>
      <c r="AA90" s="95">
        <v>4106547</v>
      </c>
      <c r="AB90" s="102">
        <v>44477</v>
      </c>
      <c r="AC90" s="102">
        <v>44512</v>
      </c>
      <c r="AD90" s="95">
        <v>3900</v>
      </c>
      <c r="AE90" s="103"/>
      <c r="AF90" s="95"/>
      <c r="AG90" s="95"/>
      <c r="AH90" s="95"/>
      <c r="AI90" s="95"/>
      <c r="AJ90" s="103"/>
      <c r="AK90" s="95"/>
      <c r="AL90" s="95"/>
      <c r="AM90" s="95"/>
      <c r="AN90" s="95"/>
      <c r="AO90" s="95"/>
      <c r="AP90" s="167"/>
      <c r="AQ90" s="95"/>
      <c r="AR90" s="95"/>
      <c r="AS90" s="95"/>
      <c r="AT90" s="168"/>
      <c r="AU90" s="95"/>
      <c r="AV90" s="107"/>
      <c r="AW90" s="107"/>
      <c r="AX90" s="95"/>
      <c r="AY90" s="103"/>
      <c r="BE90" s="101"/>
      <c r="BF90" s="95"/>
      <c r="BG90" s="95"/>
      <c r="BH90" s="95"/>
      <c r="BI90" s="103"/>
      <c r="BO90" s="101"/>
      <c r="BP90" s="95"/>
      <c r="BQ90" s="95"/>
      <c r="BR90" s="95"/>
      <c r="BS90" s="103"/>
      <c r="BY90" s="101"/>
      <c r="BZ90" s="95"/>
      <c r="CA90" s="95"/>
      <c r="CB90" s="95"/>
      <c r="CC90" s="103"/>
      <c r="CD90" s="101"/>
      <c r="CE90" s="95"/>
      <c r="CF90" s="95"/>
      <c r="CG90" s="95"/>
      <c r="CH90" s="103"/>
    </row>
    <row r="91" spans="1:86" s="96" customFormat="1" x14ac:dyDescent="0.35">
      <c r="A91" s="156" t="s">
        <v>222</v>
      </c>
      <c r="B91" s="96" t="s">
        <v>202</v>
      </c>
      <c r="C91" s="96" t="s">
        <v>203</v>
      </c>
      <c r="D91" s="204">
        <f>AVERAGE(J91,O91,T91,Y91,AS91,AX91,BC91,BH91,BM91,BR91,BW91,CB91,CG91)</f>
        <v>3892</v>
      </c>
      <c r="E91" s="336">
        <f>MAX(D91:D92)</f>
        <v>4594</v>
      </c>
      <c r="F91" s="336">
        <f>1500000/E91</f>
        <v>326.51284283848497</v>
      </c>
      <c r="G91" s="114">
        <v>501999</v>
      </c>
      <c r="H91" s="118">
        <v>43641</v>
      </c>
      <c r="I91" s="118">
        <v>43670</v>
      </c>
      <c r="J91" s="114">
        <v>8832</v>
      </c>
      <c r="K91" s="160"/>
      <c r="L91" s="97"/>
      <c r="M91" s="97"/>
      <c r="N91" s="97"/>
      <c r="O91" s="97"/>
      <c r="P91" s="97"/>
      <c r="Q91" s="165">
        <v>500548</v>
      </c>
      <c r="R91" s="99">
        <v>43862</v>
      </c>
      <c r="S91" s="99">
        <v>43892</v>
      </c>
      <c r="T91" s="97">
        <v>344</v>
      </c>
      <c r="U91" s="166"/>
      <c r="V91" s="97">
        <v>4104811</v>
      </c>
      <c r="W91" s="99">
        <v>44316</v>
      </c>
      <c r="X91" s="99">
        <v>44358</v>
      </c>
      <c r="Y91" s="97">
        <v>2500</v>
      </c>
      <c r="Z91" s="273"/>
      <c r="AA91" s="97">
        <v>4106528</v>
      </c>
      <c r="AB91" s="102">
        <v>44477</v>
      </c>
      <c r="AC91" s="102">
        <v>44512</v>
      </c>
      <c r="AD91" s="97">
        <v>1400</v>
      </c>
      <c r="AE91" s="100"/>
      <c r="AF91" s="97"/>
      <c r="AG91" s="97"/>
      <c r="AH91" s="97"/>
      <c r="AI91" s="97"/>
      <c r="AJ91" s="100"/>
      <c r="AK91" s="97"/>
      <c r="AL91" s="97"/>
      <c r="AM91" s="97"/>
      <c r="AN91" s="97"/>
      <c r="AO91" s="97"/>
      <c r="AP91" s="165"/>
      <c r="AQ91" s="97"/>
      <c r="AR91" s="97"/>
      <c r="AS91" s="97"/>
      <c r="AT91" s="166"/>
      <c r="AU91" s="97"/>
      <c r="AV91" s="108"/>
      <c r="AW91" s="108"/>
      <c r="AX91" s="97"/>
      <c r="AY91" s="100"/>
      <c r="BE91" s="98"/>
      <c r="BF91" s="97"/>
      <c r="BG91" s="97"/>
      <c r="BH91" s="97"/>
      <c r="BI91" s="100"/>
      <c r="BO91" s="98"/>
      <c r="BP91" s="97"/>
      <c r="BQ91" s="97"/>
      <c r="BR91" s="97"/>
      <c r="BS91" s="100"/>
      <c r="BY91" s="98"/>
      <c r="BZ91" s="97"/>
      <c r="CA91" s="97"/>
      <c r="CB91" s="97"/>
      <c r="CC91" s="100"/>
      <c r="CD91" s="98"/>
      <c r="CE91" s="97"/>
      <c r="CF91" s="97"/>
      <c r="CG91" s="97"/>
      <c r="CH91" s="100"/>
    </row>
    <row r="92" spans="1:86" s="96" customFormat="1" x14ac:dyDescent="0.35">
      <c r="A92" s="156"/>
      <c r="B92" s="96" t="s">
        <v>202</v>
      </c>
      <c r="C92" s="96" t="s">
        <v>204</v>
      </c>
      <c r="D92" s="204">
        <f>AVERAGE(J92,O92,T92,Y92,AS92,AX92,BC92,BH92,BM92,BR92,BW92,CB92,CG92)</f>
        <v>4594</v>
      </c>
      <c r="E92" s="336"/>
      <c r="F92" s="336"/>
      <c r="G92" s="114">
        <v>501189</v>
      </c>
      <c r="H92" s="118">
        <v>43641</v>
      </c>
      <c r="I92" s="118">
        <v>43670</v>
      </c>
      <c r="J92" s="114">
        <v>8016</v>
      </c>
      <c r="K92" s="160"/>
      <c r="L92" s="97"/>
      <c r="M92" s="97"/>
      <c r="N92" s="97"/>
      <c r="O92" s="97"/>
      <c r="P92" s="97"/>
      <c r="Q92" s="165">
        <v>503484</v>
      </c>
      <c r="R92" s="99">
        <v>43862</v>
      </c>
      <c r="S92" s="99">
        <v>43892</v>
      </c>
      <c r="T92" s="97">
        <v>1866</v>
      </c>
      <c r="U92" s="166"/>
      <c r="V92" s="97">
        <v>4104840</v>
      </c>
      <c r="W92" s="99">
        <v>44316</v>
      </c>
      <c r="X92" s="99">
        <v>44358</v>
      </c>
      <c r="Y92" s="97">
        <v>3900</v>
      </c>
      <c r="Z92" s="273">
        <v>65</v>
      </c>
      <c r="AA92" s="97">
        <v>4106505</v>
      </c>
      <c r="AB92" s="102">
        <v>44477</v>
      </c>
      <c r="AC92" s="102">
        <v>44512</v>
      </c>
      <c r="AD92" s="97">
        <v>3000</v>
      </c>
      <c r="AE92" s="100"/>
      <c r="AF92" s="97"/>
      <c r="AG92" s="97"/>
      <c r="AH92" s="97"/>
      <c r="AI92" s="97"/>
      <c r="AJ92" s="100"/>
      <c r="AK92" s="97"/>
      <c r="AL92" s="97"/>
      <c r="AM92" s="97"/>
      <c r="AN92" s="97"/>
      <c r="AO92" s="97"/>
      <c r="AP92" s="165"/>
      <c r="AQ92" s="97"/>
      <c r="AR92" s="97"/>
      <c r="AS92" s="97"/>
      <c r="AT92" s="166"/>
      <c r="AU92" s="97"/>
      <c r="AV92" s="108"/>
      <c r="AW92" s="108"/>
      <c r="AX92" s="97"/>
      <c r="AY92" s="100"/>
      <c r="BE92" s="98"/>
      <c r="BF92" s="97"/>
      <c r="BG92" s="97"/>
      <c r="BH92" s="97"/>
      <c r="BI92" s="100"/>
      <c r="BO92" s="98"/>
      <c r="BP92" s="97"/>
      <c r="BQ92" s="97"/>
      <c r="BR92" s="97"/>
      <c r="BS92" s="100"/>
      <c r="BY92" s="98"/>
      <c r="BZ92" s="97"/>
      <c r="CA92" s="97"/>
      <c r="CB92" s="97"/>
      <c r="CC92" s="100"/>
      <c r="CD92" s="98"/>
      <c r="CE92" s="97"/>
      <c r="CF92" s="97"/>
      <c r="CG92" s="97"/>
      <c r="CH92" s="100"/>
    </row>
    <row r="93" spans="1:86" s="94" customFormat="1" x14ac:dyDescent="0.35">
      <c r="A93" s="157" t="s">
        <v>223</v>
      </c>
      <c r="B93" s="94" t="s">
        <v>207</v>
      </c>
      <c r="C93" s="94" t="s">
        <v>208</v>
      </c>
      <c r="D93" s="205">
        <f>AVERAGE(J93,O93,T93,Y93,AD93,AI93,AN93,AS93,AX93,BC93,BH93,BM93,BR93,BW93,CB93,CG93)</f>
        <v>7662</v>
      </c>
      <c r="E93" s="244">
        <f>D93</f>
        <v>7662</v>
      </c>
      <c r="F93" s="252">
        <f>1500000/E93</f>
        <v>195.77133907595928</v>
      </c>
      <c r="G93" s="117">
        <v>501715</v>
      </c>
      <c r="H93" s="119">
        <v>43644</v>
      </c>
      <c r="I93" s="119">
        <v>43675</v>
      </c>
      <c r="J93" s="117">
        <v>18349</v>
      </c>
      <c r="K93" s="162"/>
      <c r="L93" s="95"/>
      <c r="M93" s="95"/>
      <c r="N93" s="95"/>
      <c r="O93" s="95"/>
      <c r="P93" s="95"/>
      <c r="Q93" s="167">
        <v>503409</v>
      </c>
      <c r="R93" s="102">
        <v>43865</v>
      </c>
      <c r="S93" s="102">
        <v>43894</v>
      </c>
      <c r="T93" s="95">
        <v>151</v>
      </c>
      <c r="U93" s="168"/>
      <c r="V93" s="95"/>
      <c r="W93" s="95"/>
      <c r="X93" s="95"/>
      <c r="Y93" s="95" t="s">
        <v>80</v>
      </c>
      <c r="Z93" s="274"/>
      <c r="AA93" s="95">
        <v>4106570</v>
      </c>
      <c r="AB93" s="102">
        <v>44474</v>
      </c>
      <c r="AC93" s="102">
        <v>44515</v>
      </c>
      <c r="AD93" s="95">
        <v>1600</v>
      </c>
      <c r="AE93" s="103"/>
      <c r="AF93" s="95">
        <v>4110960</v>
      </c>
      <c r="AG93" s="102">
        <v>44692</v>
      </c>
      <c r="AH93" s="102">
        <v>44725</v>
      </c>
      <c r="AI93" s="95">
        <v>2900</v>
      </c>
      <c r="AJ93" s="103"/>
      <c r="AK93" s="95"/>
      <c r="AL93" s="95"/>
      <c r="AM93" s="95"/>
      <c r="AN93" s="95"/>
      <c r="AO93" s="95"/>
      <c r="AP93" s="167"/>
      <c r="AQ93" s="95"/>
      <c r="AR93" s="95"/>
      <c r="AS93" s="95"/>
      <c r="AT93" s="168"/>
      <c r="AU93" s="95"/>
      <c r="AV93" s="107"/>
      <c r="AW93" s="107"/>
      <c r="AX93" s="95"/>
      <c r="AY93" s="103"/>
      <c r="BE93" s="101"/>
      <c r="BF93" s="95"/>
      <c r="BG93" s="95"/>
      <c r="BH93" s="95"/>
      <c r="BI93" s="103"/>
      <c r="BO93" s="101"/>
      <c r="BP93" s="95"/>
      <c r="BQ93" s="95"/>
      <c r="BR93" s="95"/>
      <c r="BS93" s="103"/>
      <c r="BY93" s="101"/>
      <c r="BZ93" s="107">
        <v>39661</v>
      </c>
      <c r="CA93" s="107">
        <v>39661</v>
      </c>
      <c r="CB93" s="95">
        <v>15310</v>
      </c>
      <c r="CC93" s="103"/>
      <c r="CD93" s="101"/>
      <c r="CE93" s="95"/>
      <c r="CF93" s="95"/>
      <c r="CG93" s="95"/>
      <c r="CH93" s="103"/>
    </row>
  </sheetData>
  <mergeCells count="55">
    <mergeCell ref="AF3:AJ3"/>
    <mergeCell ref="AK3:AO3"/>
    <mergeCell ref="BT3:BX3"/>
    <mergeCell ref="BY3:CC3"/>
    <mergeCell ref="CD3:CH3"/>
    <mergeCell ref="AP3:AT3"/>
    <mergeCell ref="AU3:AY3"/>
    <mergeCell ref="AZ3:BD3"/>
    <mergeCell ref="BE3:BI3"/>
    <mergeCell ref="BJ3:BN3"/>
    <mergeCell ref="BO3:BS3"/>
    <mergeCell ref="G3:K3"/>
    <mergeCell ref="L3:P3"/>
    <mergeCell ref="Q3:U3"/>
    <mergeCell ref="V3:Z3"/>
    <mergeCell ref="G1:Z1"/>
    <mergeCell ref="E89:E90"/>
    <mergeCell ref="E91:E92"/>
    <mergeCell ref="E59:E64"/>
    <mergeCell ref="E65:E70"/>
    <mergeCell ref="E71:E72"/>
    <mergeCell ref="E73:E77"/>
    <mergeCell ref="E78:E81"/>
    <mergeCell ref="E82:E85"/>
    <mergeCell ref="F24:F32"/>
    <mergeCell ref="F33:F36"/>
    <mergeCell ref="F37:F38"/>
    <mergeCell ref="F5:F13"/>
    <mergeCell ref="E86:E88"/>
    <mergeCell ref="E39:E41"/>
    <mergeCell ref="E42:E44"/>
    <mergeCell ref="E45:E49"/>
    <mergeCell ref="E50:E53"/>
    <mergeCell ref="E54:E56"/>
    <mergeCell ref="E14:E23"/>
    <mergeCell ref="E24:E32"/>
    <mergeCell ref="E33:E36"/>
    <mergeCell ref="E37:E38"/>
    <mergeCell ref="E5:E13"/>
    <mergeCell ref="AA3:AE3"/>
    <mergeCell ref="F86:F88"/>
    <mergeCell ref="F89:F90"/>
    <mergeCell ref="F91:F92"/>
    <mergeCell ref="F59:F64"/>
    <mergeCell ref="F65:F70"/>
    <mergeCell ref="F71:F72"/>
    <mergeCell ref="F73:F77"/>
    <mergeCell ref="F78:F81"/>
    <mergeCell ref="F82:F85"/>
    <mergeCell ref="F39:F41"/>
    <mergeCell ref="F42:F44"/>
    <mergeCell ref="F45:F49"/>
    <mergeCell ref="F50:F53"/>
    <mergeCell ref="F54:F56"/>
    <mergeCell ref="F14:F23"/>
  </mergeCells>
  <phoneticPr fontId="26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A00B-DB70-9D44-A6A9-1E50FE32B8C3}">
  <dimension ref="A1:W325"/>
  <sheetViews>
    <sheetView zoomScale="93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I50" sqref="I50"/>
    </sheetView>
  </sheetViews>
  <sheetFormatPr defaultColWidth="10.81640625" defaultRowHeight="14.5" x14ac:dyDescent="0.35"/>
  <cols>
    <col min="1" max="1" width="6" style="137" customWidth="1"/>
    <col min="2" max="2" width="50.453125" style="1" customWidth="1"/>
    <col min="3" max="3" width="32" style="1" customWidth="1"/>
    <col min="4" max="4" width="10.81640625" style="78"/>
    <col min="5" max="7" width="10.81640625" style="79"/>
    <col min="8" max="8" width="10.81640625" style="80"/>
    <col min="9" max="9" width="10.81640625" style="78"/>
    <col min="10" max="12" width="10.81640625" style="79"/>
    <col min="13" max="13" width="10.81640625" style="80"/>
    <col min="14" max="14" width="10.81640625" style="78"/>
    <col min="15" max="17" width="10.81640625" style="79"/>
    <col min="18" max="18" width="10.81640625" style="80"/>
    <col min="19" max="19" width="10.81640625" style="78"/>
    <col min="20" max="22" width="10.81640625" style="79"/>
    <col min="23" max="23" width="10.81640625" style="80"/>
  </cols>
  <sheetData>
    <row r="1" spans="1:23" ht="15.5" x14ac:dyDescent="0.35">
      <c r="D1" s="292" t="s">
        <v>258</v>
      </c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4"/>
    </row>
    <row r="2" spans="1:23" x14ac:dyDescent="0.35">
      <c r="D2" s="295" t="s">
        <v>76</v>
      </c>
      <c r="E2" s="296"/>
      <c r="F2" s="296"/>
      <c r="G2" s="296"/>
      <c r="H2" s="297"/>
      <c r="I2" s="298" t="s">
        <v>77</v>
      </c>
      <c r="J2" s="299"/>
      <c r="K2" s="299"/>
      <c r="L2" s="299"/>
      <c r="M2" s="300"/>
      <c r="N2" s="322" t="s">
        <v>78</v>
      </c>
      <c r="O2" s="302"/>
      <c r="P2" s="302"/>
      <c r="Q2" s="302"/>
      <c r="R2" s="323"/>
      <c r="S2" s="324" t="s">
        <v>79</v>
      </c>
      <c r="T2" s="305"/>
      <c r="U2" s="305"/>
      <c r="V2" s="305"/>
      <c r="W2" s="325"/>
    </row>
    <row r="3" spans="1:23" ht="43.5" x14ac:dyDescent="0.35">
      <c r="A3" s="138" t="s">
        <v>221</v>
      </c>
      <c r="B3" s="2" t="s">
        <v>0</v>
      </c>
      <c r="C3" s="7" t="s">
        <v>17</v>
      </c>
      <c r="D3" s="26" t="s">
        <v>13</v>
      </c>
      <c r="E3" s="27" t="s">
        <v>14</v>
      </c>
      <c r="F3" s="27" t="s">
        <v>15</v>
      </c>
      <c r="G3" s="27" t="s">
        <v>16</v>
      </c>
      <c r="H3" s="28" t="s">
        <v>30</v>
      </c>
      <c r="I3" s="26" t="s">
        <v>13</v>
      </c>
      <c r="J3" s="27" t="s">
        <v>14</v>
      </c>
      <c r="K3" s="27" t="s">
        <v>15</v>
      </c>
      <c r="L3" s="27" t="s">
        <v>16</v>
      </c>
      <c r="M3" s="28" t="s">
        <v>30</v>
      </c>
      <c r="N3" s="26" t="s">
        <v>13</v>
      </c>
      <c r="O3" s="27" t="s">
        <v>14</v>
      </c>
      <c r="P3" s="27" t="s">
        <v>15</v>
      </c>
      <c r="Q3" s="27" t="s">
        <v>16</v>
      </c>
      <c r="R3" s="28" t="s">
        <v>30</v>
      </c>
      <c r="S3" s="26" t="s">
        <v>13</v>
      </c>
      <c r="T3" s="27" t="s">
        <v>14</v>
      </c>
      <c r="U3" s="27" t="s">
        <v>15</v>
      </c>
      <c r="V3" s="27" t="s">
        <v>16</v>
      </c>
      <c r="W3" s="28" t="s">
        <v>30</v>
      </c>
    </row>
    <row r="4" spans="1:23" s="124" customFormat="1" ht="15.5" x14ac:dyDescent="0.35">
      <c r="A4" s="139" t="s">
        <v>256</v>
      </c>
      <c r="B4" s="4" t="s">
        <v>1</v>
      </c>
      <c r="C4" s="11" t="s">
        <v>37</v>
      </c>
      <c r="D4" s="29"/>
      <c r="E4" s="30">
        <v>43662</v>
      </c>
      <c r="F4" s="31" t="s">
        <v>34</v>
      </c>
      <c r="G4" s="31"/>
      <c r="H4" s="32"/>
      <c r="I4" s="29">
        <v>4088330</v>
      </c>
      <c r="J4" s="30">
        <v>43766</v>
      </c>
      <c r="K4" s="30">
        <v>43805</v>
      </c>
      <c r="L4" s="31">
        <v>1600</v>
      </c>
      <c r="M4" s="32">
        <v>162</v>
      </c>
      <c r="N4" s="29"/>
      <c r="O4" s="31"/>
      <c r="P4" s="31"/>
      <c r="Q4" s="31"/>
      <c r="R4" s="32"/>
      <c r="S4" s="29"/>
      <c r="T4" s="31"/>
      <c r="U4" s="31"/>
      <c r="V4" s="31"/>
      <c r="W4" s="32"/>
    </row>
    <row r="5" spans="1:23" ht="15.5" x14ac:dyDescent="0.35">
      <c r="A5" s="140" t="s">
        <v>257</v>
      </c>
      <c r="B5" s="147" t="s">
        <v>233</v>
      </c>
      <c r="C5" s="23" t="s">
        <v>60</v>
      </c>
      <c r="D5" s="33">
        <v>4087478</v>
      </c>
      <c r="E5" s="34">
        <v>43662</v>
      </c>
      <c r="F5" s="34">
        <v>43700</v>
      </c>
      <c r="G5" s="35">
        <v>2000</v>
      </c>
      <c r="H5" s="36">
        <v>116</v>
      </c>
      <c r="I5" s="78">
        <v>4088366</v>
      </c>
      <c r="J5" s="83">
        <v>43766</v>
      </c>
      <c r="K5" s="83">
        <v>43805</v>
      </c>
      <c r="L5" s="79">
        <v>360</v>
      </c>
      <c r="M5" s="80">
        <v>303</v>
      </c>
    </row>
    <row r="6" spans="1:23" ht="15.5" x14ac:dyDescent="0.35">
      <c r="A6" s="140"/>
      <c r="B6" s="147" t="s">
        <v>233</v>
      </c>
      <c r="C6" s="23" t="s">
        <v>61</v>
      </c>
      <c r="D6" s="33">
        <v>4087451</v>
      </c>
      <c r="E6" s="34">
        <v>43662</v>
      </c>
      <c r="F6" s="34">
        <v>43700</v>
      </c>
      <c r="G6" s="35">
        <v>2100</v>
      </c>
      <c r="H6" s="36"/>
      <c r="I6" s="78">
        <v>4088392</v>
      </c>
      <c r="J6" s="83">
        <v>43766</v>
      </c>
      <c r="K6" s="83">
        <v>43805</v>
      </c>
      <c r="L6" s="79">
        <v>290</v>
      </c>
    </row>
    <row r="7" spans="1:23" ht="15.5" x14ac:dyDescent="0.35">
      <c r="A7" s="140"/>
      <c r="B7" s="147" t="s">
        <v>233</v>
      </c>
      <c r="C7" s="23" t="s">
        <v>62</v>
      </c>
      <c r="D7" s="33">
        <v>4087420</v>
      </c>
      <c r="E7" s="34">
        <v>43662</v>
      </c>
      <c r="F7" s="34">
        <v>43700</v>
      </c>
      <c r="G7" s="35">
        <v>2200</v>
      </c>
      <c r="H7" s="36"/>
      <c r="I7" s="78">
        <v>4088314</v>
      </c>
      <c r="J7" s="83">
        <v>43766</v>
      </c>
      <c r="K7" s="83">
        <v>43805</v>
      </c>
      <c r="L7" s="84">
        <v>840</v>
      </c>
    </row>
    <row r="8" spans="1:23" s="124" customFormat="1" ht="15.5" x14ac:dyDescent="0.35">
      <c r="A8" s="139" t="s">
        <v>256</v>
      </c>
      <c r="B8" s="148" t="s">
        <v>234</v>
      </c>
      <c r="C8" s="24" t="s">
        <v>63</v>
      </c>
      <c r="D8" s="29">
        <v>4087430</v>
      </c>
      <c r="E8" s="30">
        <v>43662</v>
      </c>
      <c r="F8" s="30">
        <v>43700</v>
      </c>
      <c r="G8" s="31">
        <v>1700</v>
      </c>
      <c r="H8" s="32">
        <v>30</v>
      </c>
      <c r="I8" s="29">
        <v>4088376</v>
      </c>
      <c r="J8" s="30">
        <v>43766</v>
      </c>
      <c r="K8" s="30">
        <v>43805</v>
      </c>
      <c r="L8" s="31">
        <v>380</v>
      </c>
      <c r="M8" s="32">
        <v>185</v>
      </c>
      <c r="N8" s="29"/>
      <c r="O8" s="31"/>
      <c r="P8" s="31"/>
      <c r="Q8" s="31"/>
      <c r="R8" s="32"/>
      <c r="S8" s="29"/>
      <c r="T8" s="31"/>
      <c r="U8" s="31"/>
      <c r="V8" s="31"/>
      <c r="W8" s="32"/>
    </row>
    <row r="9" spans="1:23" s="124" customFormat="1" ht="15.5" x14ac:dyDescent="0.35">
      <c r="A9" s="139"/>
      <c r="B9" s="148" t="s">
        <v>235</v>
      </c>
      <c r="C9" s="24" t="s">
        <v>64</v>
      </c>
      <c r="D9" s="29">
        <v>4087441</v>
      </c>
      <c r="E9" s="30">
        <v>43662</v>
      </c>
      <c r="F9" s="30">
        <v>43700</v>
      </c>
      <c r="G9" s="31">
        <v>8400</v>
      </c>
      <c r="H9" s="32"/>
      <c r="I9" s="29">
        <v>4088307</v>
      </c>
      <c r="J9" s="30">
        <v>43766</v>
      </c>
      <c r="K9" s="30">
        <v>43805</v>
      </c>
      <c r="L9" s="31">
        <v>1400</v>
      </c>
      <c r="M9" s="32"/>
      <c r="N9" s="29"/>
      <c r="O9" s="31"/>
      <c r="P9" s="31"/>
      <c r="Q9" s="31"/>
      <c r="R9" s="32"/>
      <c r="S9" s="29"/>
      <c r="T9" s="31"/>
      <c r="U9" s="31"/>
      <c r="V9" s="31"/>
      <c r="W9" s="32"/>
    </row>
    <row r="10" spans="1:23" s="124" customFormat="1" ht="15.5" x14ac:dyDescent="0.35">
      <c r="A10" s="139"/>
      <c r="B10" s="148" t="s">
        <v>234</v>
      </c>
      <c r="C10" s="24" t="s">
        <v>65</v>
      </c>
      <c r="D10" s="29">
        <v>4087492</v>
      </c>
      <c r="E10" s="30">
        <v>43662</v>
      </c>
      <c r="F10" s="30">
        <v>43700</v>
      </c>
      <c r="G10" s="31">
        <v>7800</v>
      </c>
      <c r="H10" s="32"/>
      <c r="I10" s="29">
        <v>4088379</v>
      </c>
      <c r="J10" s="30">
        <v>43766</v>
      </c>
      <c r="K10" s="30">
        <v>43805</v>
      </c>
      <c r="L10" s="31">
        <v>1300</v>
      </c>
      <c r="M10" s="32"/>
      <c r="N10" s="29"/>
      <c r="O10" s="31"/>
      <c r="P10" s="31"/>
      <c r="Q10" s="31"/>
      <c r="R10" s="32"/>
      <c r="S10" s="29"/>
      <c r="T10" s="31"/>
      <c r="U10" s="31"/>
      <c r="V10" s="31"/>
      <c r="W10" s="32"/>
    </row>
    <row r="11" spans="1:23" ht="15.5" x14ac:dyDescent="0.35">
      <c r="A11" s="140" t="s">
        <v>222</v>
      </c>
      <c r="B11" s="147" t="s">
        <v>237</v>
      </c>
      <c r="C11" s="147" t="s">
        <v>236</v>
      </c>
      <c r="D11" s="33">
        <v>4087425</v>
      </c>
      <c r="E11" s="34">
        <v>43662</v>
      </c>
      <c r="F11" s="35" t="s">
        <v>38</v>
      </c>
      <c r="G11" s="35"/>
      <c r="H11" s="36"/>
      <c r="I11" s="78">
        <v>4088329</v>
      </c>
      <c r="J11" s="83">
        <v>43766</v>
      </c>
      <c r="K11" s="83">
        <v>43805</v>
      </c>
      <c r="L11" s="84">
        <v>94</v>
      </c>
      <c r="N11" s="307" t="s">
        <v>81</v>
      </c>
      <c r="O11" s="287"/>
      <c r="P11" s="287"/>
      <c r="Q11" s="287"/>
      <c r="R11" s="308"/>
      <c r="S11" s="307" t="s">
        <v>81</v>
      </c>
      <c r="T11" s="287"/>
      <c r="U11" s="287"/>
      <c r="V11" s="287"/>
      <c r="W11" s="308"/>
    </row>
    <row r="12" spans="1:23" ht="15.5" x14ac:dyDescent="0.35">
      <c r="A12" s="140"/>
      <c r="B12" s="14" t="s">
        <v>237</v>
      </c>
      <c r="C12" s="14" t="s">
        <v>47</v>
      </c>
      <c r="D12" s="37">
        <v>4087462</v>
      </c>
      <c r="E12" s="38">
        <v>43662</v>
      </c>
      <c r="F12" s="38">
        <v>43700</v>
      </c>
      <c r="G12" s="39">
        <v>200</v>
      </c>
      <c r="H12" s="40"/>
      <c r="I12" s="78">
        <v>4088372</v>
      </c>
      <c r="J12" s="83">
        <v>43766</v>
      </c>
      <c r="K12" s="83">
        <v>43805</v>
      </c>
      <c r="L12" s="84">
        <v>38</v>
      </c>
      <c r="N12" s="307"/>
      <c r="O12" s="287"/>
      <c r="P12" s="287"/>
      <c r="Q12" s="287"/>
      <c r="R12" s="308"/>
      <c r="S12" s="307"/>
      <c r="T12" s="287"/>
      <c r="U12" s="287"/>
      <c r="V12" s="287"/>
      <c r="W12" s="308"/>
    </row>
    <row r="13" spans="1:23" s="124" customFormat="1" ht="15.5" x14ac:dyDescent="0.35">
      <c r="A13" s="139" t="s">
        <v>222</v>
      </c>
      <c r="B13" s="148" t="s">
        <v>238</v>
      </c>
      <c r="C13" s="24" t="s">
        <v>66</v>
      </c>
      <c r="D13" s="29">
        <v>4087404</v>
      </c>
      <c r="E13" s="30">
        <v>43662</v>
      </c>
      <c r="F13" s="30">
        <v>43700</v>
      </c>
      <c r="G13" s="31">
        <v>1600</v>
      </c>
      <c r="H13" s="32">
        <v>157</v>
      </c>
      <c r="I13" s="29">
        <v>4088378</v>
      </c>
      <c r="J13" s="30">
        <v>43766</v>
      </c>
      <c r="K13" s="30">
        <v>43805</v>
      </c>
      <c r="L13" s="31">
        <v>220</v>
      </c>
      <c r="M13" s="32"/>
      <c r="N13" s="29"/>
      <c r="O13" s="31"/>
      <c r="P13" s="31"/>
      <c r="Q13" s="31"/>
      <c r="R13" s="32"/>
      <c r="S13" s="29"/>
      <c r="T13" s="31"/>
      <c r="U13" s="31"/>
      <c r="V13" s="31"/>
      <c r="W13" s="32"/>
    </row>
    <row r="14" spans="1:23" ht="15.5" x14ac:dyDescent="0.35">
      <c r="A14" s="140" t="s">
        <v>227</v>
      </c>
      <c r="B14" s="147" t="s">
        <v>225</v>
      </c>
      <c r="C14" s="147" t="s">
        <v>224</v>
      </c>
      <c r="D14" s="33">
        <v>4087922</v>
      </c>
      <c r="E14" s="34">
        <v>43704</v>
      </c>
      <c r="F14" s="34">
        <v>43746</v>
      </c>
      <c r="G14" s="35">
        <v>290</v>
      </c>
      <c r="H14" s="36"/>
      <c r="I14" s="78">
        <v>4088354</v>
      </c>
      <c r="J14" s="83">
        <v>43766</v>
      </c>
      <c r="K14" s="83">
        <v>43805</v>
      </c>
      <c r="L14" s="84">
        <v>130</v>
      </c>
      <c r="N14" s="307" t="s">
        <v>81</v>
      </c>
      <c r="O14" s="287"/>
      <c r="P14" s="287"/>
      <c r="Q14" s="287"/>
      <c r="R14" s="308"/>
      <c r="S14" s="307" t="s">
        <v>81</v>
      </c>
      <c r="T14" s="287"/>
      <c r="U14" s="287"/>
      <c r="V14" s="287"/>
      <c r="W14" s="308"/>
    </row>
    <row r="15" spans="1:23" s="124" customFormat="1" ht="15.5" x14ac:dyDescent="0.35">
      <c r="A15" s="139" t="s">
        <v>222</v>
      </c>
      <c r="B15" s="148" t="s">
        <v>226</v>
      </c>
      <c r="C15" s="21" t="s">
        <v>51</v>
      </c>
      <c r="D15" s="29">
        <v>4087482</v>
      </c>
      <c r="E15" s="30">
        <v>43662</v>
      </c>
      <c r="F15" s="30">
        <v>43700</v>
      </c>
      <c r="G15" s="31">
        <v>95</v>
      </c>
      <c r="H15" s="32"/>
      <c r="I15" s="29">
        <v>4088350</v>
      </c>
      <c r="J15" s="30">
        <v>43766</v>
      </c>
      <c r="K15" s="30">
        <v>43805</v>
      </c>
      <c r="L15" s="31">
        <v>57</v>
      </c>
      <c r="M15" s="32"/>
      <c r="N15" s="307"/>
      <c r="O15" s="287"/>
      <c r="P15" s="287"/>
      <c r="Q15" s="287"/>
      <c r="R15" s="308"/>
      <c r="S15" s="307"/>
      <c r="T15" s="287"/>
      <c r="U15" s="287"/>
      <c r="V15" s="287"/>
      <c r="W15" s="308"/>
    </row>
    <row r="16" spans="1:23" s="124" customFormat="1" ht="15.5" x14ac:dyDescent="0.35">
      <c r="A16" s="139"/>
      <c r="B16" s="148" t="s">
        <v>226</v>
      </c>
      <c r="C16" s="21" t="s">
        <v>52</v>
      </c>
      <c r="D16" s="29">
        <v>4087433</v>
      </c>
      <c r="E16" s="30">
        <v>43662</v>
      </c>
      <c r="F16" s="30">
        <v>43700</v>
      </c>
      <c r="G16" s="31">
        <v>100</v>
      </c>
      <c r="H16" s="32"/>
      <c r="I16" s="29">
        <v>4088351</v>
      </c>
      <c r="J16" s="30">
        <v>43766</v>
      </c>
      <c r="K16" s="30">
        <v>43805</v>
      </c>
      <c r="L16" s="31">
        <v>49</v>
      </c>
      <c r="M16" s="32"/>
      <c r="N16" s="307"/>
      <c r="O16" s="287"/>
      <c r="P16" s="287"/>
      <c r="Q16" s="287"/>
      <c r="R16" s="308"/>
      <c r="S16" s="307"/>
      <c r="T16" s="287"/>
      <c r="U16" s="287"/>
      <c r="V16" s="287"/>
      <c r="W16" s="308"/>
    </row>
    <row r="17" spans="1:23" s="124" customFormat="1" ht="15.5" x14ac:dyDescent="0.35">
      <c r="A17" s="139"/>
      <c r="B17" s="148" t="s">
        <v>226</v>
      </c>
      <c r="C17" s="21" t="s">
        <v>53</v>
      </c>
      <c r="D17" s="29">
        <v>4087454</v>
      </c>
      <c r="E17" s="30">
        <v>43662</v>
      </c>
      <c r="F17" s="31" t="s">
        <v>34</v>
      </c>
      <c r="G17" s="31"/>
      <c r="H17" s="32"/>
      <c r="I17" s="29">
        <v>4088321</v>
      </c>
      <c r="J17" s="30">
        <v>43766</v>
      </c>
      <c r="K17" s="30">
        <v>43805</v>
      </c>
      <c r="L17" s="31">
        <v>49</v>
      </c>
      <c r="M17" s="32"/>
      <c r="N17" s="307"/>
      <c r="O17" s="287"/>
      <c r="P17" s="287"/>
      <c r="Q17" s="287"/>
      <c r="R17" s="308"/>
      <c r="S17" s="307"/>
      <c r="T17" s="287"/>
      <c r="U17" s="287"/>
      <c r="V17" s="287"/>
      <c r="W17" s="308"/>
    </row>
    <row r="18" spans="1:23" ht="15.5" x14ac:dyDescent="0.35">
      <c r="A18" s="140" t="s">
        <v>222</v>
      </c>
      <c r="B18" s="14" t="s">
        <v>239</v>
      </c>
      <c r="C18" s="14" t="s">
        <v>37</v>
      </c>
      <c r="D18" s="37">
        <v>4087407</v>
      </c>
      <c r="E18" s="34">
        <v>43662</v>
      </c>
      <c r="F18" s="38">
        <v>43700</v>
      </c>
      <c r="G18" s="39">
        <v>240</v>
      </c>
      <c r="H18" s="40"/>
      <c r="I18" s="307" t="s">
        <v>81</v>
      </c>
      <c r="J18" s="287"/>
      <c r="K18" s="287"/>
      <c r="L18" s="287"/>
      <c r="M18" s="308"/>
      <c r="N18" s="307" t="s">
        <v>81</v>
      </c>
      <c r="O18" s="287"/>
      <c r="P18" s="287"/>
      <c r="Q18" s="287"/>
      <c r="R18" s="308"/>
      <c r="S18" s="307" t="s">
        <v>81</v>
      </c>
      <c r="T18" s="287"/>
      <c r="U18" s="287"/>
      <c r="V18" s="287"/>
      <c r="W18" s="308"/>
    </row>
    <row r="19" spans="1:23" s="124" customFormat="1" ht="15.5" x14ac:dyDescent="0.35">
      <c r="A19" s="139" t="s">
        <v>223</v>
      </c>
      <c r="B19" s="15" t="s">
        <v>240</v>
      </c>
      <c r="C19" s="15" t="s">
        <v>75</v>
      </c>
      <c r="D19" s="41">
        <v>4087442</v>
      </c>
      <c r="E19" s="30">
        <v>43662</v>
      </c>
      <c r="F19" s="42">
        <v>43700</v>
      </c>
      <c r="G19" s="43">
        <v>28</v>
      </c>
      <c r="H19" s="44"/>
      <c r="I19" s="307"/>
      <c r="J19" s="287"/>
      <c r="K19" s="287"/>
      <c r="L19" s="287"/>
      <c r="M19" s="308"/>
      <c r="N19" s="307"/>
      <c r="O19" s="287"/>
      <c r="P19" s="287"/>
      <c r="Q19" s="287"/>
      <c r="R19" s="308"/>
      <c r="S19" s="307"/>
      <c r="T19" s="287"/>
      <c r="U19" s="287"/>
      <c r="V19" s="287"/>
      <c r="W19" s="308"/>
    </row>
    <row r="20" spans="1:23" ht="15.5" x14ac:dyDescent="0.35">
      <c r="A20" s="140" t="s">
        <v>222</v>
      </c>
      <c r="B20" s="14" t="s">
        <v>241</v>
      </c>
      <c r="C20" s="14" t="s">
        <v>67</v>
      </c>
      <c r="D20" s="37">
        <v>4087402</v>
      </c>
      <c r="E20" s="34">
        <v>43662</v>
      </c>
      <c r="F20" s="38">
        <v>43700</v>
      </c>
      <c r="G20" s="39">
        <v>140</v>
      </c>
      <c r="H20" s="40"/>
      <c r="I20" s="307"/>
      <c r="J20" s="287"/>
      <c r="K20" s="287"/>
      <c r="L20" s="287"/>
      <c r="M20" s="308"/>
      <c r="N20" s="307"/>
      <c r="O20" s="287"/>
      <c r="P20" s="287"/>
      <c r="Q20" s="287"/>
      <c r="R20" s="308"/>
      <c r="S20" s="307"/>
      <c r="T20" s="287"/>
      <c r="U20" s="287"/>
      <c r="V20" s="287"/>
      <c r="W20" s="308"/>
    </row>
    <row r="21" spans="1:23" s="124" customFormat="1" ht="15.5" x14ac:dyDescent="0.35">
      <c r="A21" s="139" t="s">
        <v>222</v>
      </c>
      <c r="B21" s="148" t="s">
        <v>229</v>
      </c>
      <c r="C21" s="148" t="s">
        <v>228</v>
      </c>
      <c r="D21" s="29"/>
      <c r="E21" s="30">
        <v>43662</v>
      </c>
      <c r="F21" s="31" t="s">
        <v>34</v>
      </c>
      <c r="G21" s="31"/>
      <c r="H21" s="32"/>
      <c r="I21" s="29">
        <v>4088398</v>
      </c>
      <c r="J21" s="30">
        <v>43766</v>
      </c>
      <c r="K21" s="30">
        <v>43805</v>
      </c>
      <c r="L21" s="31">
        <v>340</v>
      </c>
      <c r="M21" s="32">
        <v>736</v>
      </c>
      <c r="N21" s="29"/>
      <c r="O21" s="31"/>
      <c r="P21" s="31"/>
      <c r="Q21" s="31"/>
      <c r="R21" s="32"/>
      <c r="S21" s="29"/>
      <c r="T21" s="31"/>
      <c r="U21" s="31"/>
      <c r="V21" s="31"/>
      <c r="W21" s="32"/>
    </row>
    <row r="22" spans="1:23" ht="15.5" x14ac:dyDescent="0.35">
      <c r="A22" s="140" t="s">
        <v>222</v>
      </c>
      <c r="B22" s="147" t="s">
        <v>230</v>
      </c>
      <c r="C22" s="23" t="s">
        <v>68</v>
      </c>
      <c r="D22" s="33">
        <v>4087480</v>
      </c>
      <c r="E22" s="34">
        <v>43662</v>
      </c>
      <c r="F22" s="34">
        <v>43700</v>
      </c>
      <c r="G22" s="35">
        <v>380</v>
      </c>
      <c r="H22" s="36">
        <v>661</v>
      </c>
      <c r="I22" s="78">
        <v>4088370</v>
      </c>
      <c r="J22" s="83">
        <v>43766</v>
      </c>
      <c r="K22" s="83">
        <v>43805</v>
      </c>
      <c r="L22" s="79">
        <v>1000</v>
      </c>
      <c r="M22" s="80">
        <v>248</v>
      </c>
    </row>
    <row r="23" spans="1:23" s="124" customFormat="1" ht="15.5" x14ac:dyDescent="0.35">
      <c r="A23" s="139" t="s">
        <v>222</v>
      </c>
      <c r="B23" s="148" t="s">
        <v>231</v>
      </c>
      <c r="C23" s="24" t="s">
        <v>69</v>
      </c>
      <c r="D23" s="29">
        <v>4087440</v>
      </c>
      <c r="E23" s="30">
        <v>43662</v>
      </c>
      <c r="F23" s="30">
        <v>43700</v>
      </c>
      <c r="G23" s="31">
        <v>3200</v>
      </c>
      <c r="H23" s="32">
        <v>79</v>
      </c>
      <c r="I23" s="29">
        <v>4088375</v>
      </c>
      <c r="J23" s="30">
        <v>43766</v>
      </c>
      <c r="K23" s="30">
        <v>43805</v>
      </c>
      <c r="L23" s="31">
        <v>580</v>
      </c>
      <c r="M23" s="32">
        <v>436</v>
      </c>
      <c r="N23" s="29"/>
      <c r="O23" s="31"/>
      <c r="P23" s="31"/>
      <c r="Q23" s="31"/>
      <c r="R23" s="32"/>
      <c r="S23" s="29"/>
      <c r="T23" s="31"/>
      <c r="U23" s="31"/>
      <c r="V23" s="31"/>
      <c r="W23" s="32"/>
    </row>
    <row r="24" spans="1:23" ht="15.5" x14ac:dyDescent="0.35">
      <c r="A24" s="140" t="s">
        <v>222</v>
      </c>
      <c r="B24" s="147" t="s">
        <v>232</v>
      </c>
      <c r="C24" s="23" t="s">
        <v>70</v>
      </c>
      <c r="D24" s="33">
        <v>4087463</v>
      </c>
      <c r="E24" s="34">
        <v>43662</v>
      </c>
      <c r="F24" s="34">
        <v>43700</v>
      </c>
      <c r="G24" s="35">
        <v>1100</v>
      </c>
      <c r="H24" s="36">
        <v>221</v>
      </c>
      <c r="I24" s="78">
        <v>4088382</v>
      </c>
      <c r="J24" s="83">
        <v>43766</v>
      </c>
      <c r="K24" s="83">
        <v>43805</v>
      </c>
      <c r="L24" s="84">
        <v>190</v>
      </c>
      <c r="N24" s="90"/>
      <c r="O24" s="91"/>
      <c r="P24" s="91"/>
      <c r="Q24" s="91"/>
      <c r="R24" s="92"/>
    </row>
    <row r="25" spans="1:23" s="124" customFormat="1" ht="15.5" x14ac:dyDescent="0.35">
      <c r="A25" s="139" t="s">
        <v>222</v>
      </c>
      <c r="B25" s="4" t="s">
        <v>2</v>
      </c>
      <c r="C25" s="24" t="s">
        <v>46</v>
      </c>
      <c r="D25" s="29">
        <v>4087413</v>
      </c>
      <c r="E25" s="30">
        <v>43662</v>
      </c>
      <c r="F25" s="30">
        <v>43700</v>
      </c>
      <c r="G25" s="31">
        <v>800</v>
      </c>
      <c r="H25" s="32">
        <v>316</v>
      </c>
      <c r="I25" s="29">
        <v>4088341</v>
      </c>
      <c r="J25" s="30">
        <v>43766</v>
      </c>
      <c r="K25" s="30">
        <v>43805</v>
      </c>
      <c r="L25" s="31">
        <v>83</v>
      </c>
      <c r="M25" s="32"/>
      <c r="N25" s="29"/>
      <c r="O25" s="31"/>
      <c r="P25" s="31"/>
      <c r="Q25" s="31"/>
      <c r="R25" s="32"/>
      <c r="S25" s="29"/>
      <c r="T25" s="31"/>
      <c r="U25" s="31"/>
      <c r="V25" s="31"/>
      <c r="W25" s="32"/>
    </row>
    <row r="26" spans="1:23" ht="15.5" x14ac:dyDescent="0.35">
      <c r="A26" s="140" t="s">
        <v>227</v>
      </c>
      <c r="B26" s="14" t="s">
        <v>3</v>
      </c>
      <c r="C26" s="14" t="s">
        <v>46</v>
      </c>
      <c r="D26" s="37">
        <v>4087497</v>
      </c>
      <c r="E26" s="34">
        <v>43662</v>
      </c>
      <c r="F26" s="38">
        <v>43700</v>
      </c>
      <c r="G26" s="39">
        <v>90</v>
      </c>
      <c r="H26" s="40"/>
      <c r="I26" s="362" t="s">
        <v>81</v>
      </c>
      <c r="J26" s="363"/>
      <c r="K26" s="363"/>
      <c r="L26" s="363"/>
      <c r="M26" s="364"/>
      <c r="N26" s="362" t="s">
        <v>81</v>
      </c>
      <c r="O26" s="363"/>
      <c r="P26" s="363"/>
      <c r="Q26" s="363"/>
      <c r="R26" s="364"/>
      <c r="S26" s="362" t="s">
        <v>81</v>
      </c>
      <c r="T26" s="363"/>
      <c r="U26" s="363"/>
      <c r="V26" s="363"/>
      <c r="W26" s="364"/>
    </row>
    <row r="27" spans="1:23" s="124" customFormat="1" ht="15.5" x14ac:dyDescent="0.35">
      <c r="A27" s="139" t="s">
        <v>222</v>
      </c>
      <c r="B27" s="4" t="s">
        <v>4</v>
      </c>
      <c r="C27" s="24" t="s">
        <v>46</v>
      </c>
      <c r="D27" s="29">
        <v>4087432</v>
      </c>
      <c r="E27" s="30">
        <v>43662</v>
      </c>
      <c r="F27" s="30">
        <v>43700</v>
      </c>
      <c r="G27" s="31">
        <v>310</v>
      </c>
      <c r="H27" s="32">
        <v>822</v>
      </c>
      <c r="I27" s="29">
        <v>4088323</v>
      </c>
      <c r="J27" s="30">
        <v>43766</v>
      </c>
      <c r="K27" s="30">
        <v>43805</v>
      </c>
      <c r="L27" s="31">
        <v>32</v>
      </c>
      <c r="M27" s="32"/>
      <c r="N27" s="29"/>
      <c r="O27" s="31"/>
      <c r="P27" s="31"/>
      <c r="Q27" s="31"/>
      <c r="R27" s="32"/>
      <c r="S27" s="29"/>
      <c r="T27" s="31"/>
      <c r="U27" s="31"/>
      <c r="V27" s="31"/>
      <c r="W27" s="32"/>
    </row>
    <row r="28" spans="1:23" ht="15.5" x14ac:dyDescent="0.35">
      <c r="A28" s="140" t="s">
        <v>222</v>
      </c>
      <c r="B28" s="147" t="s">
        <v>242</v>
      </c>
      <c r="C28" s="93" t="s">
        <v>90</v>
      </c>
      <c r="D28" s="33">
        <v>4087970</v>
      </c>
      <c r="E28" s="34">
        <v>43704</v>
      </c>
      <c r="F28" s="34">
        <v>43746</v>
      </c>
      <c r="G28" s="35">
        <v>190</v>
      </c>
      <c r="H28" s="36"/>
      <c r="I28" s="78">
        <v>4088388</v>
      </c>
      <c r="J28" s="83">
        <v>43766</v>
      </c>
      <c r="K28" s="83">
        <v>43805</v>
      </c>
      <c r="L28" s="84">
        <v>120</v>
      </c>
      <c r="N28" s="362" t="s">
        <v>81</v>
      </c>
      <c r="O28" s="363"/>
      <c r="P28" s="363"/>
      <c r="Q28" s="363"/>
      <c r="R28" s="364"/>
      <c r="S28" s="362" t="s">
        <v>81</v>
      </c>
      <c r="T28" s="363"/>
      <c r="U28" s="363"/>
      <c r="V28" s="363"/>
      <c r="W28" s="364"/>
    </row>
    <row r="29" spans="1:23" s="126" customFormat="1" ht="15.5" x14ac:dyDescent="0.35">
      <c r="A29" s="141" t="s">
        <v>256</v>
      </c>
      <c r="B29" s="149" t="s">
        <v>243</v>
      </c>
      <c r="C29" s="122" t="s">
        <v>215</v>
      </c>
      <c r="D29" s="45">
        <v>4087412</v>
      </c>
      <c r="E29" s="46">
        <v>43662</v>
      </c>
      <c r="F29" s="46">
        <v>43693</v>
      </c>
      <c r="G29" s="47">
        <v>21000</v>
      </c>
      <c r="H29" s="48">
        <v>8</v>
      </c>
      <c r="I29" s="45">
        <v>4088385</v>
      </c>
      <c r="J29" s="125">
        <v>43766</v>
      </c>
      <c r="K29" s="125">
        <v>43801</v>
      </c>
      <c r="L29" s="47">
        <v>8900</v>
      </c>
      <c r="M29" s="48">
        <v>12</v>
      </c>
      <c r="N29" s="45"/>
      <c r="O29" s="47"/>
      <c r="P29" s="47"/>
      <c r="Q29" s="47"/>
      <c r="R29" s="48"/>
      <c r="S29" s="45"/>
      <c r="T29" s="47"/>
      <c r="U29" s="47"/>
      <c r="V29" s="47"/>
      <c r="W29" s="48"/>
    </row>
    <row r="30" spans="1:23" s="126" customFormat="1" ht="15.5" x14ac:dyDescent="0.35">
      <c r="A30" s="141"/>
      <c r="B30" s="149" t="s">
        <v>243</v>
      </c>
      <c r="C30" s="9" t="s">
        <v>25</v>
      </c>
      <c r="D30" s="45">
        <v>4087448</v>
      </c>
      <c r="E30" s="46">
        <v>43662</v>
      </c>
      <c r="F30" s="46">
        <v>43693</v>
      </c>
      <c r="G30" s="47">
        <v>27000</v>
      </c>
      <c r="H30" s="48"/>
      <c r="I30" s="45">
        <v>4088352</v>
      </c>
      <c r="J30" s="125">
        <v>43766</v>
      </c>
      <c r="K30" s="125">
        <v>43801</v>
      </c>
      <c r="L30" s="47">
        <v>17000</v>
      </c>
      <c r="M30" s="48"/>
      <c r="N30" s="45"/>
      <c r="O30" s="47"/>
      <c r="P30" s="47"/>
      <c r="Q30" s="47"/>
      <c r="R30" s="48"/>
      <c r="S30" s="45"/>
      <c r="T30" s="47"/>
      <c r="U30" s="47"/>
      <c r="V30" s="47"/>
      <c r="W30" s="48"/>
    </row>
    <row r="31" spans="1:23" s="126" customFormat="1" ht="15.5" x14ac:dyDescent="0.35">
      <c r="A31" s="141"/>
      <c r="B31" s="149" t="s">
        <v>243</v>
      </c>
      <c r="C31" s="122" t="s">
        <v>216</v>
      </c>
      <c r="D31" s="45">
        <v>4087488</v>
      </c>
      <c r="E31" s="46">
        <v>43662</v>
      </c>
      <c r="F31" s="46">
        <v>43693</v>
      </c>
      <c r="G31" s="47">
        <v>27000</v>
      </c>
      <c r="H31" s="48"/>
      <c r="I31" s="45">
        <v>4088360</v>
      </c>
      <c r="J31" s="125">
        <v>43766</v>
      </c>
      <c r="K31" s="125">
        <v>43801</v>
      </c>
      <c r="L31" s="47">
        <v>17000</v>
      </c>
      <c r="M31" s="48"/>
      <c r="N31" s="45"/>
      <c r="O31" s="47"/>
      <c r="P31" s="47"/>
      <c r="Q31" s="47"/>
      <c r="R31" s="48"/>
      <c r="S31" s="45"/>
      <c r="T31" s="47"/>
      <c r="U31" s="47"/>
      <c r="V31" s="47"/>
      <c r="W31" s="48"/>
    </row>
    <row r="32" spans="1:23" s="126" customFormat="1" ht="15.5" x14ac:dyDescent="0.35">
      <c r="A32" s="141"/>
      <c r="B32" s="149" t="s">
        <v>243</v>
      </c>
      <c r="C32" s="9" t="s">
        <v>26</v>
      </c>
      <c r="D32" s="45">
        <v>4087491</v>
      </c>
      <c r="E32" s="46">
        <v>43662</v>
      </c>
      <c r="F32" s="46">
        <v>43693</v>
      </c>
      <c r="G32" s="47">
        <v>31000</v>
      </c>
      <c r="H32" s="48"/>
      <c r="I32" s="45">
        <v>4088371</v>
      </c>
      <c r="J32" s="125">
        <v>43766</v>
      </c>
      <c r="K32" s="125">
        <v>43801</v>
      </c>
      <c r="L32" s="47">
        <v>21000</v>
      </c>
      <c r="M32" s="48"/>
      <c r="N32" s="45"/>
      <c r="O32" s="47"/>
      <c r="P32" s="47"/>
      <c r="Q32" s="47"/>
      <c r="R32" s="48"/>
      <c r="S32" s="45"/>
      <c r="T32" s="47"/>
      <c r="U32" s="47"/>
      <c r="V32" s="47"/>
      <c r="W32" s="48"/>
    </row>
    <row r="33" spans="1:23" s="128" customFormat="1" ht="15.5" x14ac:dyDescent="0.35">
      <c r="A33" s="142" t="s">
        <v>222</v>
      </c>
      <c r="B33" s="150" t="s">
        <v>244</v>
      </c>
      <c r="C33" s="8" t="s">
        <v>27</v>
      </c>
      <c r="D33" s="49">
        <v>4087429</v>
      </c>
      <c r="E33" s="50">
        <v>43662</v>
      </c>
      <c r="F33" s="50">
        <v>43693</v>
      </c>
      <c r="G33" s="51">
        <v>13000</v>
      </c>
      <c r="H33" s="52">
        <v>18</v>
      </c>
      <c r="I33" s="49">
        <v>4088312</v>
      </c>
      <c r="J33" s="127">
        <v>43766</v>
      </c>
      <c r="K33" s="127">
        <v>43801</v>
      </c>
      <c r="L33" s="51">
        <v>30000</v>
      </c>
      <c r="M33" s="52">
        <v>8</v>
      </c>
      <c r="N33" s="49"/>
      <c r="O33" s="51"/>
      <c r="P33" s="51"/>
      <c r="Q33" s="51"/>
      <c r="R33" s="52"/>
      <c r="S33" s="49"/>
      <c r="T33" s="51"/>
      <c r="U33" s="51"/>
      <c r="V33" s="51"/>
      <c r="W33" s="52"/>
    </row>
    <row r="34" spans="1:23" s="128" customFormat="1" ht="15.5" x14ac:dyDescent="0.35">
      <c r="A34" s="142"/>
      <c r="B34" s="150" t="s">
        <v>244</v>
      </c>
      <c r="C34" s="8" t="s">
        <v>28</v>
      </c>
      <c r="D34" s="49">
        <v>4087406</v>
      </c>
      <c r="E34" s="50">
        <v>43662</v>
      </c>
      <c r="F34" s="50">
        <v>43693</v>
      </c>
      <c r="G34" s="51">
        <v>4900</v>
      </c>
      <c r="H34" s="52"/>
      <c r="I34" s="49">
        <v>4088344</v>
      </c>
      <c r="J34" s="127">
        <v>43766</v>
      </c>
      <c r="K34" s="127">
        <v>43801</v>
      </c>
      <c r="L34" s="51">
        <v>280</v>
      </c>
      <c r="M34" s="52"/>
      <c r="N34" s="49"/>
      <c r="O34" s="51"/>
      <c r="P34" s="51"/>
      <c r="Q34" s="51"/>
      <c r="R34" s="52"/>
      <c r="S34" s="49"/>
      <c r="T34" s="51"/>
      <c r="U34" s="51"/>
      <c r="V34" s="51"/>
      <c r="W34" s="52"/>
    </row>
    <row r="35" spans="1:23" s="128" customFormat="1" ht="15.5" x14ac:dyDescent="0.35">
      <c r="A35" s="142"/>
      <c r="B35" s="150" t="s">
        <v>244</v>
      </c>
      <c r="C35" s="123" t="s">
        <v>217</v>
      </c>
      <c r="D35" s="49">
        <v>4087484</v>
      </c>
      <c r="E35" s="50">
        <v>43662</v>
      </c>
      <c r="F35" s="50">
        <v>43693</v>
      </c>
      <c r="G35" s="51">
        <v>6200</v>
      </c>
      <c r="H35" s="52"/>
      <c r="I35" s="49">
        <v>4088334</v>
      </c>
      <c r="J35" s="127">
        <v>43766</v>
      </c>
      <c r="K35" s="127">
        <v>43801</v>
      </c>
      <c r="L35" s="51">
        <v>300</v>
      </c>
      <c r="M35" s="52"/>
      <c r="N35" s="49"/>
      <c r="O35" s="51"/>
      <c r="P35" s="51"/>
      <c r="Q35" s="51"/>
      <c r="R35" s="52"/>
      <c r="S35" s="49"/>
      <c r="T35" s="51"/>
      <c r="U35" s="51"/>
      <c r="V35" s="51"/>
      <c r="W35" s="52"/>
    </row>
    <row r="36" spans="1:23" s="126" customFormat="1" ht="15.5" x14ac:dyDescent="0.35">
      <c r="A36" s="141" t="s">
        <v>222</v>
      </c>
      <c r="B36" s="25" t="s">
        <v>71</v>
      </c>
      <c r="C36" s="20" t="s">
        <v>48</v>
      </c>
      <c r="D36" s="45">
        <v>4087468</v>
      </c>
      <c r="E36" s="46">
        <v>43662</v>
      </c>
      <c r="F36" s="46">
        <v>43693</v>
      </c>
      <c r="G36" s="47">
        <v>29000</v>
      </c>
      <c r="H36" s="48">
        <v>8</v>
      </c>
      <c r="I36" s="45">
        <v>4088380</v>
      </c>
      <c r="J36" s="125">
        <v>43766</v>
      </c>
      <c r="K36" s="125">
        <v>43801</v>
      </c>
      <c r="L36" s="47">
        <v>2200</v>
      </c>
      <c r="M36" s="48">
        <v>77</v>
      </c>
      <c r="N36" s="45"/>
      <c r="O36" s="47"/>
      <c r="P36" s="47"/>
      <c r="Q36" s="47"/>
      <c r="R36" s="48"/>
      <c r="S36" s="45"/>
      <c r="T36" s="47"/>
      <c r="U36" s="47"/>
      <c r="V36" s="47"/>
      <c r="W36" s="48"/>
    </row>
    <row r="37" spans="1:23" s="126" customFormat="1" ht="15.5" x14ac:dyDescent="0.35">
      <c r="A37" s="141"/>
      <c r="B37" s="25" t="s">
        <v>71</v>
      </c>
      <c r="C37" s="20" t="s">
        <v>49</v>
      </c>
      <c r="D37" s="45">
        <v>4087459</v>
      </c>
      <c r="E37" s="46">
        <v>43662</v>
      </c>
      <c r="F37" s="46" t="s">
        <v>34</v>
      </c>
      <c r="G37" s="47"/>
      <c r="H37" s="48"/>
      <c r="I37" s="45">
        <v>4088396</v>
      </c>
      <c r="J37" s="125">
        <v>43766</v>
      </c>
      <c r="K37" s="125">
        <v>43801</v>
      </c>
      <c r="L37" s="47">
        <v>3300</v>
      </c>
      <c r="M37" s="48"/>
      <c r="N37" s="45"/>
      <c r="O37" s="47"/>
      <c r="P37" s="47"/>
      <c r="Q37" s="47"/>
      <c r="R37" s="48"/>
      <c r="S37" s="45"/>
      <c r="T37" s="47"/>
      <c r="U37" s="47"/>
      <c r="V37" s="47"/>
      <c r="W37" s="48"/>
    </row>
    <row r="38" spans="1:23" s="126" customFormat="1" ht="15.5" x14ac:dyDescent="0.35">
      <c r="A38" s="141"/>
      <c r="B38" s="25" t="s">
        <v>71</v>
      </c>
      <c r="C38" s="20" t="s">
        <v>50</v>
      </c>
      <c r="D38" s="53">
        <v>4087473</v>
      </c>
      <c r="E38" s="46">
        <v>43662</v>
      </c>
      <c r="F38" s="46">
        <v>43693</v>
      </c>
      <c r="G38" s="47">
        <v>28000</v>
      </c>
      <c r="H38" s="48"/>
      <c r="I38" s="45">
        <v>4088373</v>
      </c>
      <c r="J38" s="125">
        <v>43766</v>
      </c>
      <c r="K38" s="125">
        <v>43801</v>
      </c>
      <c r="L38" s="47">
        <v>2000</v>
      </c>
      <c r="M38" s="48"/>
      <c r="N38" s="45"/>
      <c r="O38" s="47"/>
      <c r="P38" s="47"/>
      <c r="Q38" s="47"/>
      <c r="R38" s="48"/>
      <c r="S38" s="45"/>
      <c r="T38" s="47"/>
      <c r="U38" s="47"/>
      <c r="V38" s="47"/>
      <c r="W38" s="48"/>
    </row>
    <row r="39" spans="1:23" s="126" customFormat="1" ht="15.5" x14ac:dyDescent="0.35">
      <c r="A39" s="141"/>
      <c r="B39" s="25" t="s">
        <v>72</v>
      </c>
      <c r="C39" s="89" t="s">
        <v>89</v>
      </c>
      <c r="D39" s="53">
        <v>4087479</v>
      </c>
      <c r="E39" s="46">
        <v>43662</v>
      </c>
      <c r="F39" s="46">
        <v>43693</v>
      </c>
      <c r="G39" s="47">
        <v>11000</v>
      </c>
      <c r="H39" s="48"/>
      <c r="I39" s="45">
        <v>4088322</v>
      </c>
      <c r="J39" s="125">
        <v>43766</v>
      </c>
      <c r="K39" s="125">
        <v>43801</v>
      </c>
      <c r="L39" s="47">
        <v>880</v>
      </c>
      <c r="M39" s="48"/>
      <c r="N39" s="45"/>
      <c r="O39" s="47"/>
      <c r="P39" s="47"/>
      <c r="Q39" s="47"/>
      <c r="R39" s="48"/>
      <c r="S39" s="45"/>
      <c r="T39" s="47"/>
      <c r="U39" s="47"/>
      <c r="V39" s="47"/>
      <c r="W39" s="48"/>
    </row>
    <row r="40" spans="1:23" s="128" customFormat="1" ht="15.5" x14ac:dyDescent="0.35">
      <c r="A40" s="142" t="s">
        <v>222</v>
      </c>
      <c r="B40" s="150" t="s">
        <v>249</v>
      </c>
      <c r="C40" s="150" t="s">
        <v>248</v>
      </c>
      <c r="D40" s="49">
        <v>4087483</v>
      </c>
      <c r="E40" s="50">
        <v>43662</v>
      </c>
      <c r="F40" s="50">
        <v>43693</v>
      </c>
      <c r="G40" s="51">
        <v>17000</v>
      </c>
      <c r="H40" s="52">
        <v>14</v>
      </c>
      <c r="I40" s="49">
        <v>4088343</v>
      </c>
      <c r="J40" s="127">
        <v>43766</v>
      </c>
      <c r="K40" s="127">
        <v>43801</v>
      </c>
      <c r="L40" s="51">
        <v>13000</v>
      </c>
      <c r="M40" s="52"/>
      <c r="N40" s="49"/>
      <c r="O40" s="51"/>
      <c r="P40" s="51"/>
      <c r="Q40" s="51"/>
      <c r="R40" s="52"/>
      <c r="S40" s="49"/>
      <c r="T40" s="51"/>
      <c r="U40" s="51"/>
      <c r="V40" s="51"/>
      <c r="W40" s="52"/>
    </row>
    <row r="41" spans="1:23" s="128" customFormat="1" ht="15.5" x14ac:dyDescent="0.35">
      <c r="A41" s="142"/>
      <c r="B41" s="150" t="s">
        <v>249</v>
      </c>
      <c r="C41" s="8" t="s">
        <v>31</v>
      </c>
      <c r="D41" s="49">
        <v>4087414</v>
      </c>
      <c r="E41" s="50">
        <v>43662</v>
      </c>
      <c r="F41" s="51" t="s">
        <v>34</v>
      </c>
      <c r="G41" s="51"/>
      <c r="H41" s="52"/>
      <c r="I41" s="49">
        <v>4088332</v>
      </c>
      <c r="J41" s="50">
        <v>43766</v>
      </c>
      <c r="K41" s="50">
        <v>43801</v>
      </c>
      <c r="L41" s="51">
        <v>17000</v>
      </c>
      <c r="M41" s="52"/>
      <c r="N41" s="49"/>
      <c r="O41" s="51"/>
      <c r="P41" s="51"/>
      <c r="Q41" s="51"/>
      <c r="R41" s="52"/>
      <c r="S41" s="49"/>
      <c r="T41" s="51"/>
      <c r="U41" s="51"/>
      <c r="V41" s="51"/>
      <c r="W41" s="52"/>
    </row>
    <row r="42" spans="1:23" s="128" customFormat="1" ht="15.5" x14ac:dyDescent="0.35">
      <c r="A42" s="142"/>
      <c r="B42" s="150" t="s">
        <v>249</v>
      </c>
      <c r="C42" s="8" t="s">
        <v>32</v>
      </c>
      <c r="D42" s="49">
        <v>4087444</v>
      </c>
      <c r="E42" s="50">
        <v>43662</v>
      </c>
      <c r="F42" s="50">
        <v>43693</v>
      </c>
      <c r="G42" s="51">
        <v>11000</v>
      </c>
      <c r="H42" s="52"/>
      <c r="I42" s="49">
        <v>4088311</v>
      </c>
      <c r="J42" s="50">
        <v>43766</v>
      </c>
      <c r="K42" s="50">
        <v>43801</v>
      </c>
      <c r="L42" s="51">
        <v>17000</v>
      </c>
      <c r="M42" s="52"/>
      <c r="N42" s="49"/>
      <c r="O42" s="51"/>
      <c r="P42" s="51"/>
      <c r="Q42" s="51"/>
      <c r="R42" s="52"/>
      <c r="S42" s="49"/>
      <c r="T42" s="51"/>
      <c r="U42" s="51"/>
      <c r="V42" s="51"/>
      <c r="W42" s="52"/>
    </row>
    <row r="43" spans="1:23" s="128" customFormat="1" ht="15.5" x14ac:dyDescent="0.35">
      <c r="A43" s="142"/>
      <c r="B43" s="150" t="s">
        <v>249</v>
      </c>
      <c r="C43" s="8" t="s">
        <v>33</v>
      </c>
      <c r="D43" s="49">
        <v>4087422</v>
      </c>
      <c r="E43" s="50">
        <v>43662</v>
      </c>
      <c r="F43" s="50">
        <v>43693</v>
      </c>
      <c r="G43" s="51">
        <v>18000</v>
      </c>
      <c r="H43" s="52"/>
      <c r="I43" s="49">
        <v>4091272</v>
      </c>
      <c r="J43" s="50">
        <v>43766</v>
      </c>
      <c r="K43" s="50">
        <v>43801</v>
      </c>
      <c r="L43" s="51" t="s">
        <v>80</v>
      </c>
      <c r="M43" s="52">
        <v>14</v>
      </c>
      <c r="N43" s="49"/>
      <c r="O43" s="51"/>
      <c r="P43" s="51"/>
      <c r="Q43" s="51"/>
      <c r="R43" s="52"/>
      <c r="S43" s="49"/>
      <c r="T43" s="51"/>
      <c r="U43" s="51"/>
      <c r="V43" s="51"/>
      <c r="W43" s="52"/>
    </row>
    <row r="44" spans="1:23" s="126" customFormat="1" ht="15.5" x14ac:dyDescent="0.35">
      <c r="A44" s="141" t="s">
        <v>256</v>
      </c>
      <c r="B44" s="149" t="s">
        <v>250</v>
      </c>
      <c r="C44" s="10" t="s">
        <v>35</v>
      </c>
      <c r="D44" s="45">
        <v>4087438</v>
      </c>
      <c r="E44" s="46">
        <v>43662</v>
      </c>
      <c r="F44" s="46">
        <v>43693</v>
      </c>
      <c r="G44" s="47">
        <v>34000</v>
      </c>
      <c r="H44" s="48">
        <v>5</v>
      </c>
      <c r="I44" s="45">
        <v>4091220</v>
      </c>
      <c r="J44" s="125">
        <v>43766</v>
      </c>
      <c r="K44" s="125">
        <v>43801</v>
      </c>
      <c r="L44" s="47">
        <v>780</v>
      </c>
      <c r="M44" s="48">
        <v>84</v>
      </c>
      <c r="N44" s="45"/>
      <c r="O44" s="47"/>
      <c r="P44" s="47"/>
      <c r="Q44" s="47"/>
      <c r="R44" s="48"/>
      <c r="S44" s="45"/>
      <c r="T44" s="47"/>
      <c r="U44" s="47"/>
      <c r="V44" s="47"/>
      <c r="W44" s="48"/>
    </row>
    <row r="45" spans="1:23" s="126" customFormat="1" ht="15.5" x14ac:dyDescent="0.35">
      <c r="A45" s="141"/>
      <c r="B45" s="149" t="s">
        <v>251</v>
      </c>
      <c r="C45" s="122" t="s">
        <v>218</v>
      </c>
      <c r="D45" s="45">
        <v>4087493</v>
      </c>
      <c r="E45" s="46">
        <v>43662</v>
      </c>
      <c r="F45" s="46">
        <v>43693</v>
      </c>
      <c r="G45" s="47">
        <v>41000</v>
      </c>
      <c r="H45" s="48"/>
      <c r="I45" s="45">
        <v>4091223</v>
      </c>
      <c r="J45" s="125">
        <v>43766</v>
      </c>
      <c r="K45" s="125">
        <v>43801</v>
      </c>
      <c r="L45" s="47">
        <v>1100</v>
      </c>
      <c r="M45" s="48"/>
      <c r="N45" s="45"/>
      <c r="O45" s="47"/>
      <c r="P45" s="47"/>
      <c r="Q45" s="47"/>
      <c r="R45" s="48"/>
      <c r="S45" s="45"/>
      <c r="T45" s="47"/>
      <c r="U45" s="47"/>
      <c r="V45" s="47"/>
      <c r="W45" s="48"/>
    </row>
    <row r="46" spans="1:23" s="126" customFormat="1" ht="15.5" x14ac:dyDescent="0.35">
      <c r="A46" s="141"/>
      <c r="B46" s="149" t="s">
        <v>251</v>
      </c>
      <c r="C46" s="122" t="s">
        <v>219</v>
      </c>
      <c r="D46" s="45">
        <v>4087656</v>
      </c>
      <c r="E46" s="46">
        <v>43662</v>
      </c>
      <c r="F46" s="46">
        <v>43693</v>
      </c>
      <c r="G46" s="47">
        <v>42000</v>
      </c>
      <c r="H46" s="48"/>
      <c r="I46" s="45">
        <v>4091237</v>
      </c>
      <c r="J46" s="125">
        <v>43766</v>
      </c>
      <c r="K46" s="125">
        <v>43801</v>
      </c>
      <c r="L46" s="47">
        <v>2000</v>
      </c>
      <c r="M46" s="48"/>
      <c r="N46" s="45"/>
      <c r="O46" s="47"/>
      <c r="P46" s="47"/>
      <c r="Q46" s="47"/>
      <c r="R46" s="48"/>
      <c r="S46" s="45"/>
      <c r="T46" s="47"/>
      <c r="U46" s="47"/>
      <c r="V46" s="47"/>
      <c r="W46" s="48"/>
    </row>
    <row r="47" spans="1:23" s="126" customFormat="1" ht="15.5" x14ac:dyDescent="0.35">
      <c r="A47" s="141"/>
      <c r="B47" s="149" t="s">
        <v>251</v>
      </c>
      <c r="C47" s="10" t="s">
        <v>36</v>
      </c>
      <c r="D47" s="45">
        <v>4087466</v>
      </c>
      <c r="E47" s="46">
        <v>43662</v>
      </c>
      <c r="F47" s="46">
        <v>43693</v>
      </c>
      <c r="G47" s="47">
        <v>43000</v>
      </c>
      <c r="H47" s="48"/>
      <c r="I47" s="45">
        <v>4091205</v>
      </c>
      <c r="J47" s="125">
        <v>43766</v>
      </c>
      <c r="K47" s="125">
        <v>43801</v>
      </c>
      <c r="L47" s="47">
        <v>2400</v>
      </c>
      <c r="M47" s="48"/>
      <c r="N47" s="45"/>
      <c r="O47" s="47"/>
      <c r="P47" s="47"/>
      <c r="Q47" s="47"/>
      <c r="R47" s="48"/>
      <c r="S47" s="45"/>
      <c r="T47" s="47"/>
      <c r="U47" s="47"/>
      <c r="V47" s="47"/>
      <c r="W47" s="48"/>
    </row>
    <row r="48" spans="1:23" s="126" customFormat="1" ht="15.5" x14ac:dyDescent="0.35">
      <c r="A48" s="141"/>
      <c r="B48" s="149" t="s">
        <v>251</v>
      </c>
      <c r="C48" s="122" t="s">
        <v>220</v>
      </c>
      <c r="D48" s="45">
        <v>4087409</v>
      </c>
      <c r="E48" s="46">
        <v>43662</v>
      </c>
      <c r="F48" s="46">
        <v>43693</v>
      </c>
      <c r="G48" s="47">
        <v>41000</v>
      </c>
      <c r="H48" s="48"/>
      <c r="I48" s="45">
        <v>4091291</v>
      </c>
      <c r="J48" s="125">
        <v>43766</v>
      </c>
      <c r="K48" s="125">
        <v>43801</v>
      </c>
      <c r="L48" s="47">
        <v>3000</v>
      </c>
      <c r="M48" s="48"/>
      <c r="N48" s="45"/>
      <c r="O48" s="47"/>
      <c r="P48" s="47"/>
      <c r="Q48" s="47"/>
      <c r="R48" s="48"/>
      <c r="S48" s="45"/>
      <c r="T48" s="47"/>
      <c r="U48" s="47"/>
      <c r="V48" s="47"/>
      <c r="W48" s="48"/>
    </row>
    <row r="49" spans="1:23" s="128" customFormat="1" ht="15.5" x14ac:dyDescent="0.35">
      <c r="A49" s="142" t="s">
        <v>223</v>
      </c>
      <c r="B49" s="87" t="s">
        <v>82</v>
      </c>
      <c r="C49" s="86" t="s">
        <v>83</v>
      </c>
      <c r="D49" s="49"/>
      <c r="E49" s="50"/>
      <c r="F49" s="50"/>
      <c r="G49" s="51"/>
      <c r="H49" s="52"/>
      <c r="I49" s="49">
        <v>4091211</v>
      </c>
      <c r="J49" s="50">
        <v>43766</v>
      </c>
      <c r="K49" s="50">
        <v>43801</v>
      </c>
      <c r="L49" s="51">
        <v>1500</v>
      </c>
      <c r="M49" s="52">
        <v>170</v>
      </c>
      <c r="N49" s="49"/>
      <c r="O49" s="51"/>
      <c r="P49" s="51"/>
      <c r="Q49" s="51"/>
      <c r="R49" s="52"/>
      <c r="S49" s="49"/>
      <c r="T49" s="51"/>
      <c r="U49" s="51"/>
      <c r="V49" s="51"/>
      <c r="W49" s="52"/>
    </row>
    <row r="50" spans="1:23" s="128" customFormat="1" ht="15.5" x14ac:dyDescent="0.35">
      <c r="A50" s="142"/>
      <c r="B50" s="87" t="s">
        <v>82</v>
      </c>
      <c r="C50" s="86" t="s">
        <v>84</v>
      </c>
      <c r="D50" s="49"/>
      <c r="E50" s="50"/>
      <c r="F50" s="50"/>
      <c r="G50" s="51"/>
      <c r="H50" s="52"/>
      <c r="I50" s="49">
        <v>4091248</v>
      </c>
      <c r="J50" s="50">
        <v>43766</v>
      </c>
      <c r="K50" s="50">
        <v>43801</v>
      </c>
      <c r="L50" s="51">
        <v>1200</v>
      </c>
      <c r="M50" s="52"/>
      <c r="N50" s="49"/>
      <c r="O50" s="51"/>
      <c r="P50" s="51"/>
      <c r="Q50" s="51"/>
      <c r="R50" s="52"/>
      <c r="S50" s="49"/>
      <c r="T50" s="51"/>
      <c r="U50" s="51"/>
      <c r="V50" s="51"/>
      <c r="W50" s="52"/>
    </row>
    <row r="51" spans="1:23" s="126" customFormat="1" ht="15.5" x14ac:dyDescent="0.35">
      <c r="A51" s="141" t="s">
        <v>222</v>
      </c>
      <c r="B51" s="88" t="s">
        <v>85</v>
      </c>
      <c r="C51" s="85" t="s">
        <v>86</v>
      </c>
      <c r="D51" s="45"/>
      <c r="E51" s="46"/>
      <c r="F51" s="46"/>
      <c r="G51" s="47"/>
      <c r="H51" s="48"/>
      <c r="I51" s="45">
        <v>4091287</v>
      </c>
      <c r="J51" s="46">
        <v>43766</v>
      </c>
      <c r="K51" s="46">
        <v>43801</v>
      </c>
      <c r="L51" s="47">
        <v>330</v>
      </c>
      <c r="M51" s="48">
        <v>777</v>
      </c>
      <c r="N51" s="45"/>
      <c r="O51" s="47"/>
      <c r="P51" s="47"/>
      <c r="Q51" s="47"/>
      <c r="R51" s="48"/>
      <c r="S51" s="45"/>
      <c r="T51" s="47"/>
      <c r="U51" s="47"/>
      <c r="V51" s="47"/>
      <c r="W51" s="48"/>
    </row>
    <row r="52" spans="1:23" s="126" customFormat="1" ht="15.5" x14ac:dyDescent="0.35">
      <c r="A52" s="141"/>
      <c r="B52" s="85" t="s">
        <v>85</v>
      </c>
      <c r="C52" s="85" t="s">
        <v>87</v>
      </c>
      <c r="D52" s="45"/>
      <c r="E52" s="46"/>
      <c r="F52" s="46"/>
      <c r="G52" s="47"/>
      <c r="H52" s="48"/>
      <c r="I52" s="45">
        <v>4091208</v>
      </c>
      <c r="J52" s="125">
        <v>43766</v>
      </c>
      <c r="K52" s="125">
        <v>43801</v>
      </c>
      <c r="L52" s="47">
        <v>83</v>
      </c>
      <c r="M52" s="48"/>
      <c r="N52" s="45"/>
      <c r="O52" s="47"/>
      <c r="P52" s="47"/>
      <c r="Q52" s="47"/>
      <c r="R52" s="48"/>
      <c r="S52" s="45"/>
      <c r="T52" s="47"/>
      <c r="U52" s="47"/>
      <c r="V52" s="47"/>
      <c r="W52" s="48"/>
    </row>
    <row r="53" spans="1:23" s="128" customFormat="1" ht="15.5" x14ac:dyDescent="0.35">
      <c r="A53" s="142" t="s">
        <v>223</v>
      </c>
      <c r="B53" s="87" t="s">
        <v>88</v>
      </c>
      <c r="C53" s="86" t="s">
        <v>50</v>
      </c>
      <c r="D53" s="49"/>
      <c r="E53" s="50"/>
      <c r="F53" s="50"/>
      <c r="G53" s="51"/>
      <c r="H53" s="52"/>
      <c r="I53" s="49">
        <v>4091216</v>
      </c>
      <c r="J53" s="127">
        <v>43766</v>
      </c>
      <c r="K53" s="127">
        <v>43801</v>
      </c>
      <c r="L53" s="51">
        <v>3600</v>
      </c>
      <c r="M53" s="52">
        <v>71</v>
      </c>
      <c r="N53" s="49"/>
      <c r="O53" s="51"/>
      <c r="P53" s="51"/>
      <c r="Q53" s="51"/>
      <c r="R53" s="52"/>
      <c r="S53" s="49"/>
      <c r="T53" s="51"/>
      <c r="U53" s="51"/>
      <c r="V53" s="51"/>
      <c r="W53" s="52"/>
    </row>
    <row r="54" spans="1:23" s="130" customFormat="1" ht="15.5" x14ac:dyDescent="0.35">
      <c r="A54" s="143" t="s">
        <v>222</v>
      </c>
      <c r="B54" s="5" t="s">
        <v>5</v>
      </c>
      <c r="C54" s="18" t="s">
        <v>24</v>
      </c>
      <c r="D54" s="54">
        <v>4087485</v>
      </c>
      <c r="E54" s="55">
        <v>43662</v>
      </c>
      <c r="F54" s="55">
        <v>43713</v>
      </c>
      <c r="G54" s="56">
        <v>73</v>
      </c>
      <c r="H54" s="57">
        <v>545</v>
      </c>
      <c r="I54" s="54"/>
      <c r="J54" s="129">
        <v>43766</v>
      </c>
      <c r="K54" s="56"/>
      <c r="L54" s="56"/>
      <c r="M54" s="57"/>
      <c r="N54" s="54"/>
      <c r="O54" s="56"/>
      <c r="P54" s="56"/>
      <c r="Q54" s="56"/>
      <c r="R54" s="57"/>
      <c r="S54" s="54"/>
      <c r="T54" s="56"/>
      <c r="U54" s="56"/>
      <c r="V54" s="56"/>
      <c r="W54" s="57"/>
    </row>
    <row r="55" spans="1:23" s="130" customFormat="1" ht="15.5" x14ac:dyDescent="0.35">
      <c r="A55" s="143"/>
      <c r="B55" s="5" t="s">
        <v>6</v>
      </c>
      <c r="C55" s="18" t="s">
        <v>41</v>
      </c>
      <c r="D55" s="54">
        <v>4087467</v>
      </c>
      <c r="E55" s="55">
        <v>43662</v>
      </c>
      <c r="F55" s="55">
        <v>43713</v>
      </c>
      <c r="G55" s="56">
        <v>470</v>
      </c>
      <c r="H55" s="57"/>
      <c r="I55" s="54"/>
      <c r="J55" s="129">
        <v>43766</v>
      </c>
      <c r="K55" s="56"/>
      <c r="L55" s="56"/>
      <c r="M55" s="57"/>
      <c r="N55" s="54"/>
      <c r="O55" s="56"/>
      <c r="P55" s="56"/>
      <c r="Q55" s="56"/>
      <c r="R55" s="57"/>
      <c r="S55" s="54"/>
      <c r="T55" s="56"/>
      <c r="U55" s="56"/>
      <c r="V55" s="56"/>
      <c r="W55" s="57"/>
    </row>
    <row r="56" spans="1:23" s="130" customFormat="1" ht="15.5" x14ac:dyDescent="0.35">
      <c r="A56" s="143"/>
      <c r="B56" s="5" t="s">
        <v>7</v>
      </c>
      <c r="C56" s="18" t="s">
        <v>42</v>
      </c>
      <c r="D56" s="54">
        <v>4087427</v>
      </c>
      <c r="E56" s="55">
        <v>43662</v>
      </c>
      <c r="F56" s="55">
        <v>43713</v>
      </c>
      <c r="G56" s="56">
        <v>350</v>
      </c>
      <c r="H56" s="57"/>
      <c r="I56" s="54"/>
      <c r="J56" s="129">
        <v>43766</v>
      </c>
      <c r="K56" s="56"/>
      <c r="L56" s="56"/>
      <c r="M56" s="57"/>
      <c r="N56" s="54"/>
      <c r="O56" s="56"/>
      <c r="P56" s="56"/>
      <c r="Q56" s="56"/>
      <c r="R56" s="57"/>
      <c r="S56" s="54"/>
      <c r="T56" s="56"/>
      <c r="U56" s="56"/>
      <c r="V56" s="56"/>
      <c r="W56" s="57"/>
    </row>
    <row r="57" spans="1:23" s="132" customFormat="1" ht="15.5" x14ac:dyDescent="0.35">
      <c r="A57" s="144" t="s">
        <v>222</v>
      </c>
      <c r="B57" s="12" t="s">
        <v>8</v>
      </c>
      <c r="C57" s="19" t="s">
        <v>43</v>
      </c>
      <c r="D57" s="58">
        <v>4087477</v>
      </c>
      <c r="E57" s="59">
        <v>43662</v>
      </c>
      <c r="F57" s="59">
        <v>43713</v>
      </c>
      <c r="G57" s="60">
        <v>9300</v>
      </c>
      <c r="H57" s="61">
        <v>18</v>
      </c>
      <c r="I57" s="58"/>
      <c r="J57" s="131">
        <v>43766</v>
      </c>
      <c r="K57" s="60"/>
      <c r="L57" s="60"/>
      <c r="M57" s="61"/>
      <c r="N57" s="58"/>
      <c r="O57" s="60"/>
      <c r="P57" s="60"/>
      <c r="Q57" s="60"/>
      <c r="R57" s="61"/>
      <c r="S57" s="58"/>
      <c r="T57" s="60"/>
      <c r="U57" s="60"/>
      <c r="V57" s="60"/>
      <c r="W57" s="61"/>
    </row>
    <row r="58" spans="1:23" s="132" customFormat="1" ht="15.5" x14ac:dyDescent="0.35">
      <c r="A58" s="144"/>
      <c r="B58" s="12" t="s">
        <v>9</v>
      </c>
      <c r="C58" s="19" t="s">
        <v>44</v>
      </c>
      <c r="D58" s="58">
        <v>4087458</v>
      </c>
      <c r="E58" s="59">
        <v>43662</v>
      </c>
      <c r="F58" s="59">
        <v>43713</v>
      </c>
      <c r="G58" s="60">
        <v>10000</v>
      </c>
      <c r="H58" s="61"/>
      <c r="I58" s="58"/>
      <c r="J58" s="131">
        <v>43766</v>
      </c>
      <c r="K58" s="60"/>
      <c r="L58" s="60"/>
      <c r="M58" s="61"/>
      <c r="N58" s="58"/>
      <c r="O58" s="60"/>
      <c r="P58" s="60"/>
      <c r="Q58" s="60"/>
      <c r="R58" s="61"/>
      <c r="S58" s="58"/>
      <c r="T58" s="60"/>
      <c r="U58" s="60"/>
      <c r="V58" s="60"/>
      <c r="W58" s="61"/>
    </row>
    <row r="59" spans="1:23" s="132" customFormat="1" ht="15.5" x14ac:dyDescent="0.35">
      <c r="A59" s="144"/>
      <c r="B59" s="12" t="s">
        <v>10</v>
      </c>
      <c r="C59" s="19" t="s">
        <v>45</v>
      </c>
      <c r="D59" s="58">
        <v>4087443</v>
      </c>
      <c r="E59" s="59">
        <v>43662</v>
      </c>
      <c r="F59" s="59">
        <v>43713</v>
      </c>
      <c r="G59" s="60">
        <v>14000</v>
      </c>
      <c r="H59" s="61"/>
      <c r="I59" s="58"/>
      <c r="J59" s="131">
        <v>43766</v>
      </c>
      <c r="K59" s="60"/>
      <c r="L59" s="60"/>
      <c r="M59" s="61"/>
      <c r="N59" s="58"/>
      <c r="O59" s="60"/>
      <c r="P59" s="60"/>
      <c r="Q59" s="60"/>
      <c r="R59" s="61"/>
      <c r="S59" s="58"/>
      <c r="T59" s="60"/>
      <c r="U59" s="60"/>
      <c r="V59" s="60"/>
      <c r="W59" s="61"/>
    </row>
    <row r="60" spans="1:23" s="130" customFormat="1" ht="15.5" x14ac:dyDescent="0.35">
      <c r="A60" s="143" t="s">
        <v>227</v>
      </c>
      <c r="B60" s="18" t="s">
        <v>54</v>
      </c>
      <c r="C60" s="18" t="s">
        <v>56</v>
      </c>
      <c r="D60" s="54">
        <v>4087475</v>
      </c>
      <c r="E60" s="55">
        <v>43662</v>
      </c>
      <c r="F60" s="55">
        <v>43713</v>
      </c>
      <c r="G60" s="56">
        <v>1300</v>
      </c>
      <c r="H60" s="57">
        <v>73</v>
      </c>
      <c r="I60" s="54"/>
      <c r="J60" s="129">
        <v>43766</v>
      </c>
      <c r="K60" s="56"/>
      <c r="L60" s="56"/>
      <c r="M60" s="57"/>
      <c r="N60" s="54"/>
      <c r="O60" s="56"/>
      <c r="P60" s="56"/>
      <c r="Q60" s="56"/>
      <c r="R60" s="57"/>
      <c r="S60" s="54"/>
      <c r="T60" s="56"/>
      <c r="U60" s="56"/>
      <c r="V60" s="56"/>
      <c r="W60" s="57"/>
    </row>
    <row r="61" spans="1:23" s="130" customFormat="1" ht="15.5" x14ac:dyDescent="0.35">
      <c r="A61" s="143"/>
      <c r="B61" s="18" t="s">
        <v>55</v>
      </c>
      <c r="C61" s="18" t="s">
        <v>46</v>
      </c>
      <c r="D61" s="54">
        <v>4087455</v>
      </c>
      <c r="E61" s="55">
        <v>43662</v>
      </c>
      <c r="F61" s="55">
        <v>43713</v>
      </c>
      <c r="G61" s="56">
        <v>3500</v>
      </c>
      <c r="H61" s="57"/>
      <c r="I61" s="54"/>
      <c r="J61" s="129">
        <v>43766</v>
      </c>
      <c r="K61" s="56"/>
      <c r="L61" s="56"/>
      <c r="M61" s="57"/>
      <c r="N61" s="54"/>
      <c r="O61" s="56"/>
      <c r="P61" s="56"/>
      <c r="Q61" s="56"/>
      <c r="R61" s="57"/>
      <c r="S61" s="54"/>
      <c r="T61" s="56"/>
      <c r="U61" s="56"/>
      <c r="V61" s="56"/>
      <c r="W61" s="57"/>
    </row>
    <row r="62" spans="1:23" s="132" customFormat="1" ht="15.5" x14ac:dyDescent="0.35">
      <c r="A62" s="144" t="s">
        <v>223</v>
      </c>
      <c r="B62" s="12" t="s">
        <v>11</v>
      </c>
      <c r="C62" s="19" t="s">
        <v>57</v>
      </c>
      <c r="D62" s="58">
        <v>4087496</v>
      </c>
      <c r="E62" s="59">
        <v>43662</v>
      </c>
      <c r="F62" s="59">
        <v>43713</v>
      </c>
      <c r="G62" s="60">
        <v>2000</v>
      </c>
      <c r="H62" s="61">
        <v>89</v>
      </c>
      <c r="I62" s="58"/>
      <c r="J62" s="131">
        <v>43766</v>
      </c>
      <c r="K62" s="60"/>
      <c r="L62" s="60"/>
      <c r="M62" s="61"/>
      <c r="N62" s="58"/>
      <c r="O62" s="60"/>
      <c r="P62" s="60"/>
      <c r="Q62" s="60"/>
      <c r="R62" s="61"/>
      <c r="S62" s="58"/>
      <c r="T62" s="60"/>
      <c r="U62" s="60"/>
      <c r="V62" s="60"/>
      <c r="W62" s="61"/>
    </row>
    <row r="63" spans="1:23" s="132" customFormat="1" ht="15.5" x14ac:dyDescent="0.35">
      <c r="A63" s="144"/>
      <c r="B63" s="12" t="s">
        <v>12</v>
      </c>
      <c r="C63" s="19" t="s">
        <v>58</v>
      </c>
      <c r="D63" s="58">
        <v>4087471</v>
      </c>
      <c r="E63" s="59">
        <v>43662</v>
      </c>
      <c r="F63" s="59">
        <v>43713</v>
      </c>
      <c r="G63" s="60">
        <v>2800</v>
      </c>
      <c r="H63" s="61"/>
      <c r="I63" s="58"/>
      <c r="J63" s="131">
        <v>43766</v>
      </c>
      <c r="K63" s="60"/>
      <c r="L63" s="60"/>
      <c r="M63" s="61"/>
      <c r="N63" s="58"/>
      <c r="O63" s="60"/>
      <c r="P63" s="60"/>
      <c r="Q63" s="60"/>
      <c r="R63" s="61"/>
      <c r="S63" s="58"/>
      <c r="T63" s="60"/>
      <c r="U63" s="60"/>
      <c r="V63" s="60"/>
      <c r="W63" s="61"/>
    </row>
    <row r="64" spans="1:23" s="134" customFormat="1" ht="15.5" x14ac:dyDescent="0.35">
      <c r="A64" s="145" t="s">
        <v>256</v>
      </c>
      <c r="B64" s="16" t="s">
        <v>252</v>
      </c>
      <c r="C64" s="16" t="s">
        <v>18</v>
      </c>
      <c r="D64" s="62">
        <v>4087435</v>
      </c>
      <c r="E64" s="63">
        <v>43662</v>
      </c>
      <c r="F64" s="63">
        <v>43697</v>
      </c>
      <c r="G64" s="64">
        <v>270</v>
      </c>
      <c r="H64" s="65"/>
      <c r="I64" s="66">
        <v>4091292</v>
      </c>
      <c r="J64" s="133">
        <v>43766</v>
      </c>
      <c r="K64" s="67">
        <v>43801</v>
      </c>
      <c r="L64" s="68">
        <v>76</v>
      </c>
      <c r="M64" s="69"/>
      <c r="N64" s="66"/>
      <c r="O64" s="68"/>
      <c r="P64" s="68"/>
      <c r="Q64" s="68"/>
      <c r="R64" s="69"/>
      <c r="S64" s="66"/>
      <c r="T64" s="68"/>
      <c r="U64" s="68"/>
      <c r="V64" s="68"/>
      <c r="W64" s="69"/>
    </row>
    <row r="65" spans="1:23" s="134" customFormat="1" ht="15.5" x14ac:dyDescent="0.35">
      <c r="A65" s="145"/>
      <c r="B65" s="154" t="s">
        <v>252</v>
      </c>
      <c r="C65" s="6" t="s">
        <v>19</v>
      </c>
      <c r="D65" s="66">
        <v>4087405</v>
      </c>
      <c r="E65" s="67">
        <v>43662</v>
      </c>
      <c r="F65" s="67">
        <v>43697</v>
      </c>
      <c r="G65" s="68">
        <v>360</v>
      </c>
      <c r="H65" s="69">
        <v>702</v>
      </c>
      <c r="I65" s="66">
        <v>4091296</v>
      </c>
      <c r="J65" s="133">
        <v>43766</v>
      </c>
      <c r="K65" s="67">
        <v>43801</v>
      </c>
      <c r="L65" s="68">
        <v>280</v>
      </c>
      <c r="M65" s="69"/>
      <c r="N65" s="66"/>
      <c r="O65" s="68"/>
      <c r="P65" s="68"/>
      <c r="Q65" s="68"/>
      <c r="R65" s="69"/>
      <c r="S65" s="66"/>
      <c r="T65" s="68"/>
      <c r="U65" s="68"/>
      <c r="V65" s="68"/>
      <c r="W65" s="69"/>
    </row>
    <row r="66" spans="1:23" s="135" customFormat="1" ht="15.5" x14ac:dyDescent="0.35">
      <c r="A66" s="146" t="s">
        <v>256</v>
      </c>
      <c r="B66" s="17" t="s">
        <v>253</v>
      </c>
      <c r="C66" s="17" t="s">
        <v>20</v>
      </c>
      <c r="D66" s="70">
        <v>4087418</v>
      </c>
      <c r="E66" s="71">
        <v>43662</v>
      </c>
      <c r="F66" s="71">
        <v>43697</v>
      </c>
      <c r="G66" s="72">
        <v>51</v>
      </c>
      <c r="H66" s="73"/>
      <c r="I66" s="319" t="s">
        <v>81</v>
      </c>
      <c r="J66" s="320"/>
      <c r="K66" s="320"/>
      <c r="L66" s="320"/>
      <c r="M66" s="321"/>
      <c r="N66" s="319" t="s">
        <v>81</v>
      </c>
      <c r="O66" s="320"/>
      <c r="P66" s="320"/>
      <c r="Q66" s="320"/>
      <c r="R66" s="321"/>
      <c r="S66" s="319" t="s">
        <v>81</v>
      </c>
      <c r="T66" s="320"/>
      <c r="U66" s="320"/>
      <c r="V66" s="320"/>
      <c r="W66" s="321"/>
    </row>
    <row r="67" spans="1:23" s="135" customFormat="1" ht="15.5" x14ac:dyDescent="0.35">
      <c r="A67" s="146"/>
      <c r="B67" s="17" t="s">
        <v>253</v>
      </c>
      <c r="C67" s="17" t="s">
        <v>21</v>
      </c>
      <c r="D67" s="70">
        <v>4087416</v>
      </c>
      <c r="E67" s="71">
        <v>43662</v>
      </c>
      <c r="F67" s="71">
        <v>43697</v>
      </c>
      <c r="G67" s="72">
        <v>42</v>
      </c>
      <c r="H67" s="73"/>
      <c r="I67" s="319"/>
      <c r="J67" s="320"/>
      <c r="K67" s="320"/>
      <c r="L67" s="320"/>
      <c r="M67" s="321"/>
      <c r="N67" s="319"/>
      <c r="O67" s="320"/>
      <c r="P67" s="320"/>
      <c r="Q67" s="320"/>
      <c r="R67" s="321"/>
      <c r="S67" s="319"/>
      <c r="T67" s="320"/>
      <c r="U67" s="320"/>
      <c r="V67" s="320"/>
      <c r="W67" s="321"/>
    </row>
    <row r="68" spans="1:23" s="134" customFormat="1" ht="15.5" x14ac:dyDescent="0.35">
      <c r="A68" s="145" t="s">
        <v>256</v>
      </c>
      <c r="B68" s="154" t="s">
        <v>254</v>
      </c>
      <c r="C68" s="22" t="s">
        <v>59</v>
      </c>
      <c r="D68" s="66">
        <v>4087494</v>
      </c>
      <c r="E68" s="67">
        <v>43662</v>
      </c>
      <c r="F68" s="67" t="s">
        <v>38</v>
      </c>
      <c r="G68" s="68"/>
      <c r="H68" s="69">
        <v>843</v>
      </c>
      <c r="I68" s="66">
        <v>4091226</v>
      </c>
      <c r="J68" s="133">
        <v>43766</v>
      </c>
      <c r="K68" s="67">
        <v>43801</v>
      </c>
      <c r="L68" s="68">
        <v>220</v>
      </c>
      <c r="M68" s="69"/>
      <c r="N68" s="66"/>
      <c r="O68" s="68"/>
      <c r="P68" s="68"/>
      <c r="Q68" s="68"/>
      <c r="R68" s="69"/>
      <c r="S68" s="66"/>
      <c r="T68" s="68"/>
      <c r="U68" s="68"/>
      <c r="V68" s="68"/>
      <c r="W68" s="69"/>
    </row>
    <row r="69" spans="1:23" s="134" customFormat="1" ht="15.5" x14ac:dyDescent="0.35">
      <c r="A69" s="145"/>
      <c r="B69" s="154" t="s">
        <v>254</v>
      </c>
      <c r="C69" s="22" t="s">
        <v>23</v>
      </c>
      <c r="D69" s="66">
        <v>4087476</v>
      </c>
      <c r="E69" s="67">
        <v>43662</v>
      </c>
      <c r="F69" s="67">
        <v>43697</v>
      </c>
      <c r="G69" s="68">
        <v>300</v>
      </c>
      <c r="H69" s="69"/>
      <c r="I69" s="66">
        <v>4091293</v>
      </c>
      <c r="J69" s="133">
        <v>43766</v>
      </c>
      <c r="K69" s="67">
        <v>43801</v>
      </c>
      <c r="L69" s="68">
        <v>290</v>
      </c>
      <c r="M69" s="69"/>
      <c r="N69" s="66"/>
      <c r="O69" s="68"/>
      <c r="P69" s="68"/>
      <c r="Q69" s="68"/>
      <c r="R69" s="69"/>
      <c r="S69" s="66"/>
      <c r="T69" s="68"/>
      <c r="U69" s="68"/>
      <c r="V69" s="68"/>
      <c r="W69" s="69"/>
    </row>
    <row r="70" spans="1:23" s="135" customFormat="1" ht="15.5" x14ac:dyDescent="0.35">
      <c r="A70" s="146" t="s">
        <v>256</v>
      </c>
      <c r="B70" s="155" t="s">
        <v>255</v>
      </c>
      <c r="C70" s="13" t="s">
        <v>22</v>
      </c>
      <c r="D70" s="74">
        <v>4087474</v>
      </c>
      <c r="E70" s="75">
        <v>43662</v>
      </c>
      <c r="F70" s="75">
        <v>43697</v>
      </c>
      <c r="G70" s="76">
        <v>1800</v>
      </c>
      <c r="H70" s="77">
        <v>141</v>
      </c>
      <c r="I70" s="74">
        <v>4091298</v>
      </c>
      <c r="J70" s="136">
        <v>43766</v>
      </c>
      <c r="K70" s="75">
        <v>43801</v>
      </c>
      <c r="L70" s="76">
        <v>1400</v>
      </c>
      <c r="M70" s="77">
        <v>124</v>
      </c>
      <c r="N70" s="74"/>
      <c r="O70" s="76"/>
      <c r="P70" s="76"/>
      <c r="Q70" s="76"/>
      <c r="R70" s="77"/>
      <c r="S70" s="74"/>
      <c r="T70" s="76"/>
      <c r="U70" s="76"/>
      <c r="V70" s="76"/>
      <c r="W70" s="77"/>
    </row>
    <row r="71" spans="1:23" s="135" customFormat="1" ht="15.5" x14ac:dyDescent="0.35">
      <c r="A71" s="146"/>
      <c r="B71" s="155" t="s">
        <v>255</v>
      </c>
      <c r="C71" s="13" t="s">
        <v>23</v>
      </c>
      <c r="D71" s="74">
        <v>4087495</v>
      </c>
      <c r="E71" s="75">
        <v>43662</v>
      </c>
      <c r="F71" s="75">
        <v>43697</v>
      </c>
      <c r="G71" s="76">
        <v>1600</v>
      </c>
      <c r="H71" s="77"/>
      <c r="I71" s="74">
        <v>4091244</v>
      </c>
      <c r="J71" s="136">
        <v>43766</v>
      </c>
      <c r="K71" s="75">
        <v>43801</v>
      </c>
      <c r="L71" s="76">
        <v>2000</v>
      </c>
      <c r="M71" s="77"/>
      <c r="N71" s="74"/>
      <c r="O71" s="76"/>
      <c r="P71" s="76"/>
      <c r="Q71" s="76"/>
      <c r="R71" s="77"/>
      <c r="S71" s="74"/>
      <c r="T71" s="76"/>
      <c r="U71" s="76"/>
      <c r="V71" s="76"/>
      <c r="W71" s="77"/>
    </row>
    <row r="72" spans="1:23" ht="15.5" x14ac:dyDescent="0.35">
      <c r="B72" s="3"/>
      <c r="C72" s="3"/>
    </row>
    <row r="73" spans="1:23" ht="15.5" x14ac:dyDescent="0.35">
      <c r="B73" s="3"/>
      <c r="C73" s="3"/>
    </row>
    <row r="74" spans="1:23" x14ac:dyDescent="0.35">
      <c r="B74"/>
      <c r="C74" s="365" t="s">
        <v>73</v>
      </c>
      <c r="D74" s="365"/>
      <c r="E74" s="365"/>
      <c r="F74" s="81" t="s">
        <v>39</v>
      </c>
      <c r="G74" s="81">
        <f>COUNTIF(G5:G71,"&gt;300")</f>
        <v>42</v>
      </c>
      <c r="I74" s="78">
        <f>COUNTIF(L5:L71,"&gt;300")</f>
        <v>31</v>
      </c>
    </row>
    <row r="75" spans="1:23" x14ac:dyDescent="0.35">
      <c r="B75"/>
      <c r="C75" s="366" t="s">
        <v>74</v>
      </c>
      <c r="D75" s="366"/>
      <c r="E75" s="366"/>
      <c r="F75" s="82" t="s">
        <v>40</v>
      </c>
      <c r="G75" s="82">
        <f>COUNTIF(G6:G72,"&lt;300")</f>
        <v>13</v>
      </c>
      <c r="I75" s="78">
        <f>COUNTIF(L5:L71,"&lt;300")</f>
        <v>18</v>
      </c>
    </row>
    <row r="76" spans="1:23" x14ac:dyDescent="0.35">
      <c r="B76"/>
      <c r="C76"/>
      <c r="E76" s="363"/>
      <c r="F76" s="363"/>
    </row>
    <row r="77" spans="1:23" x14ac:dyDescent="0.35">
      <c r="B77"/>
      <c r="C77"/>
    </row>
    <row r="78" spans="1:23" x14ac:dyDescent="0.35">
      <c r="B78"/>
      <c r="C78"/>
    </row>
    <row r="79" spans="1:23" x14ac:dyDescent="0.35">
      <c r="B79"/>
      <c r="C79"/>
    </row>
    <row r="80" spans="1:23" x14ac:dyDescent="0.35">
      <c r="B80"/>
      <c r="C80"/>
    </row>
    <row r="81" spans="2:3" x14ac:dyDescent="0.35">
      <c r="B81"/>
      <c r="C81"/>
    </row>
    <row r="82" spans="2:3" x14ac:dyDescent="0.35">
      <c r="B82"/>
      <c r="C82"/>
    </row>
    <row r="83" spans="2:3" x14ac:dyDescent="0.35">
      <c r="B83"/>
      <c r="C83"/>
    </row>
    <row r="84" spans="2:3" x14ac:dyDescent="0.35">
      <c r="B84"/>
      <c r="C84"/>
    </row>
    <row r="85" spans="2:3" x14ac:dyDescent="0.35">
      <c r="B85"/>
      <c r="C85"/>
    </row>
    <row r="86" spans="2:3" ht="15.5" x14ac:dyDescent="0.35">
      <c r="B86" s="3"/>
      <c r="C86" s="3"/>
    </row>
    <row r="87" spans="2:3" ht="15.5" x14ac:dyDescent="0.35">
      <c r="B87" s="3"/>
      <c r="C87" s="3"/>
    </row>
    <row r="88" spans="2:3" ht="15.5" x14ac:dyDescent="0.35">
      <c r="B88" s="3"/>
      <c r="C88" s="3"/>
    </row>
    <row r="89" spans="2:3" ht="15.5" x14ac:dyDescent="0.35">
      <c r="B89" s="3"/>
      <c r="C89" s="3"/>
    </row>
    <row r="90" spans="2:3" ht="15.5" x14ac:dyDescent="0.35">
      <c r="B90" s="3"/>
      <c r="C90" s="3"/>
    </row>
    <row r="91" spans="2:3" ht="15.5" x14ac:dyDescent="0.35">
      <c r="B91" s="3"/>
      <c r="C91" s="3"/>
    </row>
    <row r="92" spans="2:3" ht="15.5" x14ac:dyDescent="0.35">
      <c r="B92" s="3"/>
      <c r="C92" s="3"/>
    </row>
    <row r="93" spans="2:3" ht="15.5" x14ac:dyDescent="0.35">
      <c r="B93" s="3"/>
      <c r="C93" s="3"/>
    </row>
    <row r="94" spans="2:3" ht="15.5" x14ac:dyDescent="0.35">
      <c r="B94" s="3"/>
      <c r="C94" s="3"/>
    </row>
    <row r="95" spans="2:3" ht="15.5" x14ac:dyDescent="0.35">
      <c r="B95" s="3"/>
      <c r="C95" s="3"/>
    </row>
    <row r="96" spans="2:3" ht="15.5" x14ac:dyDescent="0.35">
      <c r="B96" s="3"/>
      <c r="C96" s="3"/>
    </row>
    <row r="97" spans="2:3" ht="15.5" x14ac:dyDescent="0.35">
      <c r="B97" s="3"/>
      <c r="C97" s="3"/>
    </row>
    <row r="98" spans="2:3" ht="15.5" x14ac:dyDescent="0.35">
      <c r="B98" s="3"/>
      <c r="C98" s="3"/>
    </row>
    <row r="99" spans="2:3" ht="15.5" x14ac:dyDescent="0.35">
      <c r="B99" s="3"/>
      <c r="C99" s="3"/>
    </row>
    <row r="100" spans="2:3" ht="15.5" x14ac:dyDescent="0.35">
      <c r="B100" s="3"/>
      <c r="C100" s="3"/>
    </row>
    <row r="101" spans="2:3" ht="15.5" x14ac:dyDescent="0.35">
      <c r="B101" s="3"/>
      <c r="C101" s="3"/>
    </row>
    <row r="102" spans="2:3" ht="15.5" x14ac:dyDescent="0.35">
      <c r="B102" s="3"/>
      <c r="C102" s="3"/>
    </row>
    <row r="103" spans="2:3" ht="15.5" x14ac:dyDescent="0.35">
      <c r="B103" s="3"/>
      <c r="C103" s="3"/>
    </row>
    <row r="104" spans="2:3" ht="15.5" x14ac:dyDescent="0.35">
      <c r="B104" s="3"/>
      <c r="C104" s="3"/>
    </row>
    <row r="105" spans="2:3" ht="15.5" x14ac:dyDescent="0.35">
      <c r="B105" s="3"/>
      <c r="C105" s="3"/>
    </row>
    <row r="106" spans="2:3" ht="15.5" x14ac:dyDescent="0.35">
      <c r="B106" s="3"/>
      <c r="C106" s="3"/>
    </row>
    <row r="107" spans="2:3" ht="15.5" x14ac:dyDescent="0.35">
      <c r="B107" s="3"/>
      <c r="C107" s="3"/>
    </row>
    <row r="108" spans="2:3" ht="15.5" x14ac:dyDescent="0.35">
      <c r="B108" s="3"/>
      <c r="C108" s="3"/>
    </row>
    <row r="109" spans="2:3" ht="15.5" x14ac:dyDescent="0.35">
      <c r="B109" s="3"/>
      <c r="C109" s="3"/>
    </row>
    <row r="110" spans="2:3" ht="15.5" x14ac:dyDescent="0.35">
      <c r="B110" s="3"/>
      <c r="C110" s="3"/>
    </row>
    <row r="111" spans="2:3" ht="15.5" x14ac:dyDescent="0.35">
      <c r="B111" s="3"/>
      <c r="C111" s="3"/>
    </row>
    <row r="112" spans="2:3" ht="15.5" x14ac:dyDescent="0.35">
      <c r="B112" s="3"/>
      <c r="C112" s="3"/>
    </row>
    <row r="113" spans="2:3" ht="15.5" x14ac:dyDescent="0.35">
      <c r="B113" s="3"/>
      <c r="C113" s="3"/>
    </row>
    <row r="114" spans="2:3" ht="15.5" x14ac:dyDescent="0.35">
      <c r="B114" s="3"/>
      <c r="C114" s="3"/>
    </row>
    <row r="115" spans="2:3" ht="15.5" x14ac:dyDescent="0.35">
      <c r="B115" s="3"/>
      <c r="C115" s="3"/>
    </row>
    <row r="116" spans="2:3" ht="15.5" x14ac:dyDescent="0.35">
      <c r="B116" s="3"/>
      <c r="C116" s="3"/>
    </row>
    <row r="117" spans="2:3" ht="15.5" x14ac:dyDescent="0.35">
      <c r="B117" s="3"/>
      <c r="C117" s="3"/>
    </row>
    <row r="118" spans="2:3" ht="15.5" x14ac:dyDescent="0.35">
      <c r="B118" s="3"/>
      <c r="C118" s="3"/>
    </row>
    <row r="119" spans="2:3" ht="15.5" x14ac:dyDescent="0.35">
      <c r="B119" s="3"/>
      <c r="C119" s="3"/>
    </row>
    <row r="120" spans="2:3" ht="15.5" x14ac:dyDescent="0.35">
      <c r="B120" s="3"/>
      <c r="C120" s="3"/>
    </row>
    <row r="121" spans="2:3" ht="15.5" x14ac:dyDescent="0.35">
      <c r="B121" s="3"/>
      <c r="C121" s="3"/>
    </row>
    <row r="122" spans="2:3" ht="15.5" x14ac:dyDescent="0.35">
      <c r="B122" s="3"/>
      <c r="C122" s="3"/>
    </row>
    <row r="123" spans="2:3" ht="15.5" x14ac:dyDescent="0.35">
      <c r="B123" s="3"/>
      <c r="C123" s="3"/>
    </row>
    <row r="124" spans="2:3" ht="15.5" x14ac:dyDescent="0.35">
      <c r="B124" s="3"/>
      <c r="C124" s="3"/>
    </row>
    <row r="125" spans="2:3" ht="15.5" x14ac:dyDescent="0.35">
      <c r="B125" s="3"/>
      <c r="C125" s="3"/>
    </row>
    <row r="126" spans="2:3" ht="15.5" x14ac:dyDescent="0.35">
      <c r="B126" s="3"/>
      <c r="C126" s="3"/>
    </row>
    <row r="127" spans="2:3" ht="15.5" x14ac:dyDescent="0.35">
      <c r="B127" s="3"/>
      <c r="C127" s="3"/>
    </row>
    <row r="128" spans="2:3" ht="15.5" x14ac:dyDescent="0.35">
      <c r="B128" s="3"/>
      <c r="C128" s="3"/>
    </row>
    <row r="129" spans="2:3" ht="15.5" x14ac:dyDescent="0.35">
      <c r="B129" s="3"/>
      <c r="C129" s="3"/>
    </row>
    <row r="130" spans="2:3" ht="15.5" x14ac:dyDescent="0.35">
      <c r="B130" s="3"/>
      <c r="C130" s="3"/>
    </row>
    <row r="131" spans="2:3" ht="15.5" x14ac:dyDescent="0.35">
      <c r="B131" s="3"/>
      <c r="C131" s="3"/>
    </row>
    <row r="132" spans="2:3" ht="15.5" x14ac:dyDescent="0.35">
      <c r="B132" s="3"/>
      <c r="C132" s="3"/>
    </row>
    <row r="133" spans="2:3" ht="15.5" x14ac:dyDescent="0.35">
      <c r="B133" s="3"/>
      <c r="C133" s="3"/>
    </row>
    <row r="134" spans="2:3" ht="15.5" x14ac:dyDescent="0.35">
      <c r="B134" s="3"/>
      <c r="C134" s="3"/>
    </row>
    <row r="135" spans="2:3" ht="15.5" x14ac:dyDescent="0.35">
      <c r="B135" s="3"/>
      <c r="C135" s="3"/>
    </row>
    <row r="136" spans="2:3" ht="15.5" x14ac:dyDescent="0.35">
      <c r="B136" s="3"/>
      <c r="C136" s="3"/>
    </row>
    <row r="137" spans="2:3" ht="15.5" x14ac:dyDescent="0.35">
      <c r="B137" s="3"/>
      <c r="C137" s="3"/>
    </row>
    <row r="138" spans="2:3" ht="15.5" x14ac:dyDescent="0.35">
      <c r="B138" s="3"/>
      <c r="C138" s="3"/>
    </row>
    <row r="139" spans="2:3" ht="15.5" x14ac:dyDescent="0.35">
      <c r="B139" s="3"/>
      <c r="C139" s="3"/>
    </row>
    <row r="140" spans="2:3" ht="15.5" x14ac:dyDescent="0.35">
      <c r="B140" s="3"/>
      <c r="C140" s="3"/>
    </row>
    <row r="141" spans="2:3" ht="15.5" x14ac:dyDescent="0.35">
      <c r="B141" s="3"/>
      <c r="C141" s="3"/>
    </row>
    <row r="142" spans="2:3" ht="15.5" x14ac:dyDescent="0.35">
      <c r="B142" s="3"/>
      <c r="C142" s="3"/>
    </row>
    <row r="143" spans="2:3" ht="15.5" x14ac:dyDescent="0.35">
      <c r="B143" s="3"/>
      <c r="C143" s="3"/>
    </row>
    <row r="144" spans="2:3" ht="15.5" x14ac:dyDescent="0.35">
      <c r="B144" s="3"/>
      <c r="C144" s="3"/>
    </row>
    <row r="145" spans="2:3" ht="15.5" x14ac:dyDescent="0.35">
      <c r="B145" s="3"/>
      <c r="C145" s="3"/>
    </row>
    <row r="146" spans="2:3" ht="15.5" x14ac:dyDescent="0.35">
      <c r="B146" s="3"/>
      <c r="C146" s="3"/>
    </row>
    <row r="147" spans="2:3" ht="15.5" x14ac:dyDescent="0.35">
      <c r="B147" s="3"/>
      <c r="C147" s="3"/>
    </row>
    <row r="148" spans="2:3" ht="15.5" x14ac:dyDescent="0.35">
      <c r="B148" s="3"/>
      <c r="C148" s="3"/>
    </row>
    <row r="149" spans="2:3" ht="15.5" x14ac:dyDescent="0.35">
      <c r="B149" s="3"/>
      <c r="C149" s="3"/>
    </row>
    <row r="150" spans="2:3" ht="15.5" x14ac:dyDescent="0.35">
      <c r="B150" s="3"/>
      <c r="C150" s="3"/>
    </row>
    <row r="151" spans="2:3" ht="15.5" x14ac:dyDescent="0.35">
      <c r="B151" s="3"/>
      <c r="C151" s="3"/>
    </row>
    <row r="152" spans="2:3" ht="15.5" x14ac:dyDescent="0.35">
      <c r="B152" s="3"/>
      <c r="C152" s="3"/>
    </row>
    <row r="153" spans="2:3" ht="15.5" x14ac:dyDescent="0.35">
      <c r="B153" s="3"/>
      <c r="C153" s="3"/>
    </row>
    <row r="154" spans="2:3" ht="15.5" x14ac:dyDescent="0.35">
      <c r="B154" s="3"/>
      <c r="C154" s="3"/>
    </row>
    <row r="155" spans="2:3" ht="15.5" x14ac:dyDescent="0.35">
      <c r="B155" s="3"/>
      <c r="C155" s="3"/>
    </row>
    <row r="156" spans="2:3" ht="15.5" x14ac:dyDescent="0.35">
      <c r="B156" s="3"/>
      <c r="C156" s="3"/>
    </row>
    <row r="157" spans="2:3" ht="15.5" x14ac:dyDescent="0.35">
      <c r="B157" s="3"/>
      <c r="C157" s="3"/>
    </row>
    <row r="158" spans="2:3" ht="15.5" x14ac:dyDescent="0.35">
      <c r="B158" s="3"/>
      <c r="C158" s="3"/>
    </row>
    <row r="159" spans="2:3" ht="15.5" x14ac:dyDescent="0.35">
      <c r="B159" s="3"/>
      <c r="C159" s="3"/>
    </row>
    <row r="160" spans="2:3" ht="15.5" x14ac:dyDescent="0.35">
      <c r="B160" s="3"/>
      <c r="C160" s="3"/>
    </row>
    <row r="161" spans="2:3" ht="15.5" x14ac:dyDescent="0.35">
      <c r="B161" s="3"/>
      <c r="C161" s="3"/>
    </row>
    <row r="162" spans="2:3" ht="15.5" x14ac:dyDescent="0.35">
      <c r="B162" s="3"/>
      <c r="C162" s="3"/>
    </row>
    <row r="163" spans="2:3" ht="15.5" x14ac:dyDescent="0.35">
      <c r="B163" s="3"/>
      <c r="C163" s="3"/>
    </row>
    <row r="164" spans="2:3" ht="15.5" x14ac:dyDescent="0.35">
      <c r="B164" s="3"/>
      <c r="C164" s="3"/>
    </row>
    <row r="165" spans="2:3" ht="15.5" x14ac:dyDescent="0.35">
      <c r="B165" s="3"/>
      <c r="C165" s="3"/>
    </row>
    <row r="166" spans="2:3" ht="15.5" x14ac:dyDescent="0.35">
      <c r="B166" s="3"/>
      <c r="C166" s="3"/>
    </row>
    <row r="167" spans="2:3" ht="15.5" x14ac:dyDescent="0.35">
      <c r="B167" s="3"/>
      <c r="C167" s="3"/>
    </row>
    <row r="168" spans="2:3" ht="15.5" x14ac:dyDescent="0.35">
      <c r="B168" s="3"/>
      <c r="C168" s="3"/>
    </row>
    <row r="169" spans="2:3" ht="15.5" x14ac:dyDescent="0.35">
      <c r="B169" s="3"/>
      <c r="C169" s="3"/>
    </row>
    <row r="170" spans="2:3" ht="15.5" x14ac:dyDescent="0.35">
      <c r="B170" s="3"/>
      <c r="C170" s="3"/>
    </row>
    <row r="171" spans="2:3" ht="15.5" x14ac:dyDescent="0.35">
      <c r="B171" s="3"/>
      <c r="C171" s="3"/>
    </row>
    <row r="172" spans="2:3" ht="15.5" x14ac:dyDescent="0.35">
      <c r="B172" s="3"/>
      <c r="C172" s="3"/>
    </row>
    <row r="173" spans="2:3" ht="15.5" x14ac:dyDescent="0.35">
      <c r="B173" s="3"/>
      <c r="C173" s="3"/>
    </row>
    <row r="174" spans="2:3" ht="15.5" x14ac:dyDescent="0.35">
      <c r="B174" s="3"/>
      <c r="C174" s="3"/>
    </row>
    <row r="175" spans="2:3" ht="15.5" x14ac:dyDescent="0.35">
      <c r="B175" s="3"/>
      <c r="C175" s="3"/>
    </row>
    <row r="176" spans="2:3" ht="15.5" x14ac:dyDescent="0.35">
      <c r="B176" s="3"/>
      <c r="C176" s="3"/>
    </row>
    <row r="177" spans="2:3" ht="15.5" x14ac:dyDescent="0.35">
      <c r="B177" s="3"/>
      <c r="C177" s="3"/>
    </row>
    <row r="178" spans="2:3" ht="15.5" x14ac:dyDescent="0.35">
      <c r="B178" s="3"/>
      <c r="C178" s="3"/>
    </row>
    <row r="179" spans="2:3" ht="15.5" x14ac:dyDescent="0.35">
      <c r="B179" s="3"/>
      <c r="C179" s="3"/>
    </row>
    <row r="180" spans="2:3" ht="15.5" x14ac:dyDescent="0.35">
      <c r="B180" s="3"/>
      <c r="C180" s="3"/>
    </row>
    <row r="181" spans="2:3" ht="15.5" x14ac:dyDescent="0.35">
      <c r="B181" s="3"/>
      <c r="C181" s="3"/>
    </row>
    <row r="182" spans="2:3" ht="15.5" x14ac:dyDescent="0.35">
      <c r="B182" s="3"/>
      <c r="C182" s="3"/>
    </row>
    <row r="183" spans="2:3" ht="15.5" x14ac:dyDescent="0.35">
      <c r="B183" s="3"/>
      <c r="C183" s="3"/>
    </row>
    <row r="184" spans="2:3" ht="15.5" x14ac:dyDescent="0.35">
      <c r="B184" s="3"/>
      <c r="C184" s="3"/>
    </row>
    <row r="185" spans="2:3" ht="15.5" x14ac:dyDescent="0.35">
      <c r="B185" s="3"/>
      <c r="C185" s="3"/>
    </row>
    <row r="186" spans="2:3" ht="15.5" x14ac:dyDescent="0.35">
      <c r="B186" s="3"/>
      <c r="C186" s="3"/>
    </row>
    <row r="187" spans="2:3" ht="15.5" x14ac:dyDescent="0.35">
      <c r="B187" s="3"/>
      <c r="C187" s="3"/>
    </row>
    <row r="188" spans="2:3" ht="15.5" x14ac:dyDescent="0.35">
      <c r="B188" s="3"/>
      <c r="C188" s="3"/>
    </row>
    <row r="189" spans="2:3" ht="15.5" x14ac:dyDescent="0.35">
      <c r="B189" s="3"/>
      <c r="C189" s="3"/>
    </row>
    <row r="190" spans="2:3" ht="15.5" x14ac:dyDescent="0.35">
      <c r="B190" s="3"/>
      <c r="C190" s="3"/>
    </row>
    <row r="191" spans="2:3" ht="15.5" x14ac:dyDescent="0.35">
      <c r="B191" s="3"/>
      <c r="C191" s="3"/>
    </row>
    <row r="192" spans="2:3" ht="15.5" x14ac:dyDescent="0.35">
      <c r="B192" s="3"/>
      <c r="C192" s="3"/>
    </row>
    <row r="193" spans="2:3" ht="15.5" x14ac:dyDescent="0.35">
      <c r="B193" s="3"/>
      <c r="C193" s="3"/>
    </row>
    <row r="194" spans="2:3" ht="15.5" x14ac:dyDescent="0.35">
      <c r="B194" s="3"/>
      <c r="C194" s="3"/>
    </row>
    <row r="195" spans="2:3" ht="15.5" x14ac:dyDescent="0.35">
      <c r="B195" s="3"/>
      <c r="C195" s="3"/>
    </row>
    <row r="196" spans="2:3" ht="15.5" x14ac:dyDescent="0.35">
      <c r="B196" s="3"/>
      <c r="C196" s="3"/>
    </row>
    <row r="197" spans="2:3" ht="15.5" x14ac:dyDescent="0.35">
      <c r="B197" s="3"/>
      <c r="C197" s="3"/>
    </row>
    <row r="198" spans="2:3" ht="15.5" x14ac:dyDescent="0.35">
      <c r="B198" s="3"/>
      <c r="C198" s="3"/>
    </row>
    <row r="199" spans="2:3" ht="15.5" x14ac:dyDescent="0.35">
      <c r="B199" s="3"/>
      <c r="C199" s="3"/>
    </row>
    <row r="200" spans="2:3" ht="15.5" x14ac:dyDescent="0.35">
      <c r="B200" s="3"/>
      <c r="C200" s="3"/>
    </row>
    <row r="201" spans="2:3" ht="15.5" x14ac:dyDescent="0.35">
      <c r="B201" s="3"/>
      <c r="C201" s="3"/>
    </row>
    <row r="202" spans="2:3" ht="15.5" x14ac:dyDescent="0.35">
      <c r="B202" s="3"/>
      <c r="C202" s="3"/>
    </row>
    <row r="203" spans="2:3" ht="15.5" x14ac:dyDescent="0.35">
      <c r="B203" s="3"/>
      <c r="C203" s="3"/>
    </row>
    <row r="204" spans="2:3" ht="15.5" x14ac:dyDescent="0.35">
      <c r="B204" s="3"/>
      <c r="C204" s="3"/>
    </row>
    <row r="205" spans="2:3" ht="15.5" x14ac:dyDescent="0.35">
      <c r="B205" s="3"/>
      <c r="C205" s="3"/>
    </row>
    <row r="206" spans="2:3" ht="15.5" x14ac:dyDescent="0.35">
      <c r="B206" s="3"/>
      <c r="C206" s="3"/>
    </row>
    <row r="207" spans="2:3" ht="15.5" x14ac:dyDescent="0.35">
      <c r="B207" s="3"/>
      <c r="C207" s="3"/>
    </row>
    <row r="208" spans="2:3" ht="15.5" x14ac:dyDescent="0.35">
      <c r="B208" s="3"/>
      <c r="C208" s="3"/>
    </row>
    <row r="209" spans="2:3" ht="15.5" x14ac:dyDescent="0.35">
      <c r="B209" s="3"/>
      <c r="C209" s="3"/>
    </row>
    <row r="210" spans="2:3" ht="15.5" x14ac:dyDescent="0.35">
      <c r="B210" s="3"/>
      <c r="C210" s="3"/>
    </row>
    <row r="211" spans="2:3" ht="15.5" x14ac:dyDescent="0.35">
      <c r="B211" s="3"/>
      <c r="C211" s="3"/>
    </row>
    <row r="212" spans="2:3" ht="15.5" x14ac:dyDescent="0.35">
      <c r="B212" s="3"/>
      <c r="C212" s="3"/>
    </row>
    <row r="213" spans="2:3" ht="15.5" x14ac:dyDescent="0.35">
      <c r="B213" s="3"/>
      <c r="C213" s="3"/>
    </row>
    <row r="214" spans="2:3" ht="15.5" x14ac:dyDescent="0.35">
      <c r="B214" s="3"/>
      <c r="C214" s="3"/>
    </row>
    <row r="215" spans="2:3" ht="15.5" x14ac:dyDescent="0.35">
      <c r="B215" s="3"/>
      <c r="C215" s="3"/>
    </row>
    <row r="216" spans="2:3" ht="15.5" x14ac:dyDescent="0.35">
      <c r="B216" s="3"/>
      <c r="C216" s="3"/>
    </row>
    <row r="217" spans="2:3" ht="15.5" x14ac:dyDescent="0.35">
      <c r="B217" s="3"/>
      <c r="C217" s="3"/>
    </row>
    <row r="218" spans="2:3" ht="15.5" x14ac:dyDescent="0.35">
      <c r="B218" s="3"/>
      <c r="C218" s="3"/>
    </row>
    <row r="219" spans="2:3" ht="15.5" x14ac:dyDescent="0.35">
      <c r="B219" s="3"/>
      <c r="C219" s="3"/>
    </row>
    <row r="220" spans="2:3" ht="15.5" x14ac:dyDescent="0.35">
      <c r="B220" s="3"/>
      <c r="C220" s="3"/>
    </row>
    <row r="221" spans="2:3" ht="15.5" x14ac:dyDescent="0.35">
      <c r="B221" s="3"/>
      <c r="C221" s="3"/>
    </row>
    <row r="222" spans="2:3" ht="15.5" x14ac:dyDescent="0.35">
      <c r="B222" s="3"/>
      <c r="C222" s="3"/>
    </row>
    <row r="223" spans="2:3" ht="15.5" x14ac:dyDescent="0.35">
      <c r="B223" s="3"/>
      <c r="C223" s="3"/>
    </row>
    <row r="224" spans="2:3" ht="15.5" x14ac:dyDescent="0.35">
      <c r="B224" s="3"/>
      <c r="C224" s="3"/>
    </row>
    <row r="225" spans="2:3" ht="15.5" x14ac:dyDescent="0.35">
      <c r="B225" s="3"/>
      <c r="C225" s="3"/>
    </row>
    <row r="226" spans="2:3" ht="15.5" x14ac:dyDescent="0.35">
      <c r="B226" s="3"/>
      <c r="C226" s="3"/>
    </row>
    <row r="227" spans="2:3" ht="15.5" x14ac:dyDescent="0.35">
      <c r="B227" s="3"/>
      <c r="C227" s="3"/>
    </row>
    <row r="228" spans="2:3" ht="15.5" x14ac:dyDescent="0.35">
      <c r="B228" s="3"/>
      <c r="C228" s="3"/>
    </row>
    <row r="229" spans="2:3" ht="15.5" x14ac:dyDescent="0.35">
      <c r="B229" s="3"/>
      <c r="C229" s="3"/>
    </row>
    <row r="230" spans="2:3" ht="15.5" x14ac:dyDescent="0.35">
      <c r="B230" s="3"/>
      <c r="C230" s="3"/>
    </row>
    <row r="231" spans="2:3" ht="15.5" x14ac:dyDescent="0.35">
      <c r="B231" s="3"/>
      <c r="C231" s="3"/>
    </row>
    <row r="232" spans="2:3" ht="15.5" x14ac:dyDescent="0.35">
      <c r="B232" s="3"/>
      <c r="C232" s="3"/>
    </row>
    <row r="233" spans="2:3" ht="15.5" x14ac:dyDescent="0.35">
      <c r="B233" s="3"/>
      <c r="C233" s="3"/>
    </row>
    <row r="234" spans="2:3" ht="15.5" x14ac:dyDescent="0.35">
      <c r="B234" s="3"/>
      <c r="C234" s="3"/>
    </row>
    <row r="235" spans="2:3" ht="15.5" x14ac:dyDescent="0.35">
      <c r="B235" s="3"/>
      <c r="C235" s="3"/>
    </row>
    <row r="236" spans="2:3" ht="15.5" x14ac:dyDescent="0.35">
      <c r="B236" s="3"/>
      <c r="C236" s="3"/>
    </row>
    <row r="237" spans="2:3" ht="15.5" x14ac:dyDescent="0.35">
      <c r="B237" s="3"/>
      <c r="C237" s="3"/>
    </row>
    <row r="238" spans="2:3" ht="15.5" x14ac:dyDescent="0.35">
      <c r="B238" s="3"/>
      <c r="C238" s="3"/>
    </row>
    <row r="239" spans="2:3" ht="15.5" x14ac:dyDescent="0.35">
      <c r="B239" s="3"/>
      <c r="C239" s="3"/>
    </row>
    <row r="240" spans="2:3" ht="15.5" x14ac:dyDescent="0.35">
      <c r="B240" s="3"/>
      <c r="C240" s="3"/>
    </row>
    <row r="241" spans="2:3" ht="15.5" x14ac:dyDescent="0.35">
      <c r="B241" s="3"/>
      <c r="C241" s="3"/>
    </row>
    <row r="242" spans="2:3" ht="15.5" x14ac:dyDescent="0.35">
      <c r="B242" s="3"/>
      <c r="C242" s="3"/>
    </row>
    <row r="243" spans="2:3" ht="15.5" x14ac:dyDescent="0.35">
      <c r="B243" s="3"/>
      <c r="C243" s="3"/>
    </row>
    <row r="244" spans="2:3" ht="15.5" x14ac:dyDescent="0.35">
      <c r="B244" s="3"/>
      <c r="C244" s="3"/>
    </row>
    <row r="245" spans="2:3" ht="15.5" x14ac:dyDescent="0.35">
      <c r="B245" s="3"/>
      <c r="C245" s="3"/>
    </row>
    <row r="246" spans="2:3" ht="15.5" x14ac:dyDescent="0.35">
      <c r="B246" s="3"/>
      <c r="C246" s="3"/>
    </row>
    <row r="247" spans="2:3" ht="15.5" x14ac:dyDescent="0.35">
      <c r="B247" s="3"/>
      <c r="C247" s="3"/>
    </row>
    <row r="248" spans="2:3" ht="15.5" x14ac:dyDescent="0.35">
      <c r="B248" s="3"/>
      <c r="C248" s="3"/>
    </row>
    <row r="249" spans="2:3" ht="15.5" x14ac:dyDescent="0.35">
      <c r="B249" s="3"/>
      <c r="C249" s="3"/>
    </row>
    <row r="250" spans="2:3" ht="15.5" x14ac:dyDescent="0.35">
      <c r="B250" s="3"/>
      <c r="C250" s="3"/>
    </row>
    <row r="251" spans="2:3" ht="15.5" x14ac:dyDescent="0.35">
      <c r="B251" s="3"/>
      <c r="C251" s="3"/>
    </row>
    <row r="252" spans="2:3" ht="15.5" x14ac:dyDescent="0.35">
      <c r="B252" s="3"/>
      <c r="C252" s="3"/>
    </row>
    <row r="253" spans="2:3" ht="15.5" x14ac:dyDescent="0.35">
      <c r="B253" s="3"/>
      <c r="C253" s="3"/>
    </row>
    <row r="254" spans="2:3" ht="15.5" x14ac:dyDescent="0.35">
      <c r="B254" s="3"/>
      <c r="C254" s="3"/>
    </row>
    <row r="255" spans="2:3" ht="15.5" x14ac:dyDescent="0.35">
      <c r="B255" s="3"/>
      <c r="C255" s="3"/>
    </row>
    <row r="256" spans="2:3" ht="15.5" x14ac:dyDescent="0.35">
      <c r="B256" s="3"/>
      <c r="C256" s="3"/>
    </row>
    <row r="257" spans="2:3" ht="15.5" x14ac:dyDescent="0.35">
      <c r="B257" s="3"/>
      <c r="C257" s="3"/>
    </row>
    <row r="258" spans="2:3" ht="15.5" x14ac:dyDescent="0.35">
      <c r="B258" s="3"/>
      <c r="C258" s="3"/>
    </row>
    <row r="259" spans="2:3" ht="15.5" x14ac:dyDescent="0.35">
      <c r="B259" s="3"/>
      <c r="C259" s="3"/>
    </row>
    <row r="260" spans="2:3" ht="15.5" x14ac:dyDescent="0.35">
      <c r="B260" s="3"/>
      <c r="C260" s="3"/>
    </row>
    <row r="261" spans="2:3" ht="15.5" x14ac:dyDescent="0.35">
      <c r="B261" s="3"/>
      <c r="C261" s="3"/>
    </row>
    <row r="262" spans="2:3" ht="15.5" x14ac:dyDescent="0.35">
      <c r="B262" s="3"/>
      <c r="C262" s="3"/>
    </row>
    <row r="263" spans="2:3" ht="15.5" x14ac:dyDescent="0.35">
      <c r="B263" s="3"/>
      <c r="C263" s="3"/>
    </row>
    <row r="264" spans="2:3" ht="15.5" x14ac:dyDescent="0.35">
      <c r="B264" s="3"/>
      <c r="C264" s="3"/>
    </row>
    <row r="265" spans="2:3" ht="15.5" x14ac:dyDescent="0.35">
      <c r="B265" s="3"/>
      <c r="C265" s="3"/>
    </row>
    <row r="266" spans="2:3" ht="15.5" x14ac:dyDescent="0.35">
      <c r="B266" s="3"/>
      <c r="C266" s="3"/>
    </row>
    <row r="267" spans="2:3" ht="15.5" x14ac:dyDescent="0.35">
      <c r="B267" s="3"/>
      <c r="C267" s="3"/>
    </row>
    <row r="268" spans="2:3" ht="15.5" x14ac:dyDescent="0.35">
      <c r="B268" s="3"/>
      <c r="C268" s="3"/>
    </row>
    <row r="269" spans="2:3" ht="15.5" x14ac:dyDescent="0.35">
      <c r="B269" s="3"/>
      <c r="C269" s="3"/>
    </row>
    <row r="270" spans="2:3" ht="15.5" x14ac:dyDescent="0.35">
      <c r="B270" s="3"/>
      <c r="C270" s="3"/>
    </row>
    <row r="271" spans="2:3" ht="15.5" x14ac:dyDescent="0.35">
      <c r="B271" s="3"/>
      <c r="C271" s="3"/>
    </row>
    <row r="272" spans="2:3" ht="15.5" x14ac:dyDescent="0.35">
      <c r="B272" s="3"/>
      <c r="C272" s="3"/>
    </row>
    <row r="273" spans="2:3" ht="15.5" x14ac:dyDescent="0.35">
      <c r="B273" s="3"/>
      <c r="C273" s="3"/>
    </row>
    <row r="274" spans="2:3" ht="15.5" x14ac:dyDescent="0.35">
      <c r="B274" s="3"/>
      <c r="C274" s="3"/>
    </row>
    <row r="275" spans="2:3" ht="15.5" x14ac:dyDescent="0.35">
      <c r="B275" s="3"/>
      <c r="C275" s="3"/>
    </row>
    <row r="276" spans="2:3" ht="15.5" x14ac:dyDescent="0.35">
      <c r="B276" s="3"/>
      <c r="C276" s="3"/>
    </row>
    <row r="277" spans="2:3" ht="15.5" x14ac:dyDescent="0.35">
      <c r="B277" s="3"/>
      <c r="C277" s="3"/>
    </row>
    <row r="278" spans="2:3" ht="15.5" x14ac:dyDescent="0.35">
      <c r="B278" s="3"/>
      <c r="C278" s="3"/>
    </row>
    <row r="279" spans="2:3" ht="15.5" x14ac:dyDescent="0.35">
      <c r="B279" s="3"/>
      <c r="C279" s="3"/>
    </row>
    <row r="280" spans="2:3" ht="15.5" x14ac:dyDescent="0.35">
      <c r="B280" s="3"/>
      <c r="C280" s="3"/>
    </row>
    <row r="281" spans="2:3" ht="15.5" x14ac:dyDescent="0.35">
      <c r="B281" s="3"/>
      <c r="C281" s="3"/>
    </row>
    <row r="282" spans="2:3" ht="15.5" x14ac:dyDescent="0.35">
      <c r="B282" s="3"/>
      <c r="C282" s="3"/>
    </row>
    <row r="283" spans="2:3" ht="15.5" x14ac:dyDescent="0.35">
      <c r="B283" s="3"/>
      <c r="C283" s="3"/>
    </row>
    <row r="284" spans="2:3" ht="15.5" x14ac:dyDescent="0.35">
      <c r="B284" s="3"/>
      <c r="C284" s="3"/>
    </row>
    <row r="285" spans="2:3" ht="15.5" x14ac:dyDescent="0.35">
      <c r="B285" s="3"/>
      <c r="C285" s="3"/>
    </row>
    <row r="286" spans="2:3" ht="15.5" x14ac:dyDescent="0.35">
      <c r="B286" s="3"/>
      <c r="C286" s="3"/>
    </row>
    <row r="287" spans="2:3" ht="15.5" x14ac:dyDescent="0.35">
      <c r="B287" s="3"/>
      <c r="C287" s="3"/>
    </row>
    <row r="288" spans="2:3" ht="15.5" x14ac:dyDescent="0.35">
      <c r="B288" s="3"/>
      <c r="C288" s="3"/>
    </row>
    <row r="289" spans="2:3" ht="15.5" x14ac:dyDescent="0.35">
      <c r="B289" s="3"/>
      <c r="C289" s="3"/>
    </row>
    <row r="290" spans="2:3" ht="15.5" x14ac:dyDescent="0.35">
      <c r="B290" s="3"/>
      <c r="C290" s="3"/>
    </row>
    <row r="291" spans="2:3" ht="15.5" x14ac:dyDescent="0.35">
      <c r="B291" s="3"/>
      <c r="C291" s="3"/>
    </row>
    <row r="292" spans="2:3" ht="15.5" x14ac:dyDescent="0.35">
      <c r="B292" s="3"/>
      <c r="C292" s="3"/>
    </row>
    <row r="293" spans="2:3" ht="15.5" x14ac:dyDescent="0.35">
      <c r="B293" s="3"/>
      <c r="C293" s="3"/>
    </row>
    <row r="294" spans="2:3" ht="15.5" x14ac:dyDescent="0.35">
      <c r="B294" s="3"/>
      <c r="C294" s="3"/>
    </row>
    <row r="295" spans="2:3" ht="15.5" x14ac:dyDescent="0.35">
      <c r="B295" s="3"/>
      <c r="C295" s="3"/>
    </row>
    <row r="296" spans="2:3" ht="15.5" x14ac:dyDescent="0.35">
      <c r="B296" s="3"/>
      <c r="C296" s="3"/>
    </row>
    <row r="297" spans="2:3" ht="15.5" x14ac:dyDescent="0.35">
      <c r="B297" s="3"/>
      <c r="C297" s="3"/>
    </row>
    <row r="298" spans="2:3" ht="15.5" x14ac:dyDescent="0.35">
      <c r="B298" s="3"/>
      <c r="C298" s="3"/>
    </row>
    <row r="299" spans="2:3" ht="15.5" x14ac:dyDescent="0.35">
      <c r="B299" s="3"/>
      <c r="C299" s="3"/>
    </row>
    <row r="300" spans="2:3" ht="15.5" x14ac:dyDescent="0.35">
      <c r="B300" s="3"/>
      <c r="C300" s="3"/>
    </row>
    <row r="301" spans="2:3" ht="15.5" x14ac:dyDescent="0.35">
      <c r="B301" s="3"/>
      <c r="C301" s="3"/>
    </row>
    <row r="302" spans="2:3" ht="15.5" x14ac:dyDescent="0.35">
      <c r="B302" s="3"/>
      <c r="C302" s="3"/>
    </row>
    <row r="303" spans="2:3" ht="15.5" x14ac:dyDescent="0.35">
      <c r="B303" s="3"/>
      <c r="C303" s="3"/>
    </row>
    <row r="304" spans="2:3" ht="15.5" x14ac:dyDescent="0.35">
      <c r="B304" s="3"/>
      <c r="C304" s="3"/>
    </row>
    <row r="305" spans="2:3" ht="15.5" x14ac:dyDescent="0.35">
      <c r="B305" s="3"/>
      <c r="C305" s="3"/>
    </row>
    <row r="306" spans="2:3" ht="15.5" x14ac:dyDescent="0.35">
      <c r="B306" s="3"/>
      <c r="C306" s="3"/>
    </row>
    <row r="307" spans="2:3" ht="15.5" x14ac:dyDescent="0.35">
      <c r="B307" s="3"/>
      <c r="C307" s="3"/>
    </row>
    <row r="308" spans="2:3" ht="15.5" x14ac:dyDescent="0.35">
      <c r="B308" s="3"/>
      <c r="C308" s="3"/>
    </row>
    <row r="309" spans="2:3" ht="15.5" x14ac:dyDescent="0.35">
      <c r="B309" s="3"/>
      <c r="C309" s="3"/>
    </row>
    <row r="310" spans="2:3" ht="15.5" x14ac:dyDescent="0.35">
      <c r="B310" s="3"/>
      <c r="C310" s="3"/>
    </row>
    <row r="311" spans="2:3" ht="15.5" x14ac:dyDescent="0.35">
      <c r="B311" s="3"/>
      <c r="C311" s="3"/>
    </row>
    <row r="312" spans="2:3" ht="15.5" x14ac:dyDescent="0.35">
      <c r="B312" s="3"/>
      <c r="C312" s="3"/>
    </row>
    <row r="313" spans="2:3" ht="15.5" x14ac:dyDescent="0.35">
      <c r="B313" s="3"/>
      <c r="C313" s="3"/>
    </row>
    <row r="314" spans="2:3" ht="15.5" x14ac:dyDescent="0.35">
      <c r="B314" s="3"/>
      <c r="C314" s="3"/>
    </row>
    <row r="315" spans="2:3" ht="15.5" x14ac:dyDescent="0.35">
      <c r="B315" s="3"/>
      <c r="C315" s="3"/>
    </row>
    <row r="316" spans="2:3" ht="15.5" x14ac:dyDescent="0.35">
      <c r="B316" s="3"/>
      <c r="C316" s="3"/>
    </row>
    <row r="317" spans="2:3" ht="15.5" x14ac:dyDescent="0.35">
      <c r="B317" s="3"/>
      <c r="C317" s="3"/>
    </row>
    <row r="318" spans="2:3" ht="15.5" x14ac:dyDescent="0.35">
      <c r="B318" s="3"/>
      <c r="C318" s="3"/>
    </row>
    <row r="319" spans="2:3" ht="15.5" x14ac:dyDescent="0.35">
      <c r="B319" s="3"/>
      <c r="C319" s="3"/>
    </row>
    <row r="320" spans="2:3" ht="15.5" x14ac:dyDescent="0.35">
      <c r="B320" s="3"/>
      <c r="C320" s="3"/>
    </row>
    <row r="321" spans="2:3" ht="15.5" x14ac:dyDescent="0.35">
      <c r="B321" s="3"/>
      <c r="C321" s="3"/>
    </row>
    <row r="322" spans="2:3" ht="15.5" x14ac:dyDescent="0.35">
      <c r="B322" s="3"/>
      <c r="C322" s="3"/>
    </row>
    <row r="323" spans="2:3" ht="15.5" x14ac:dyDescent="0.35">
      <c r="B323" s="3"/>
      <c r="C323" s="3"/>
    </row>
    <row r="324" spans="2:3" ht="15.5" x14ac:dyDescent="0.35">
      <c r="B324" s="3"/>
      <c r="C324" s="3"/>
    </row>
    <row r="325" spans="2:3" ht="15.5" x14ac:dyDescent="0.35">
      <c r="B325" s="3"/>
      <c r="C325" s="3"/>
    </row>
  </sheetData>
  <mergeCells count="23">
    <mergeCell ref="C74:E74"/>
    <mergeCell ref="C75:E75"/>
    <mergeCell ref="E76:F76"/>
    <mergeCell ref="D2:H2"/>
    <mergeCell ref="I2:M2"/>
    <mergeCell ref="I66:M67"/>
    <mergeCell ref="S66:W67"/>
    <mergeCell ref="S18:W20"/>
    <mergeCell ref="S11:W12"/>
    <mergeCell ref="S26:W26"/>
    <mergeCell ref="N28:R28"/>
    <mergeCell ref="N14:R17"/>
    <mergeCell ref="S14:W17"/>
    <mergeCell ref="N11:R12"/>
    <mergeCell ref="N18:R20"/>
    <mergeCell ref="N26:R26"/>
    <mergeCell ref="N66:R67"/>
    <mergeCell ref="S28:W28"/>
    <mergeCell ref="D1:W1"/>
    <mergeCell ref="N2:R2"/>
    <mergeCell ref="S2:W2"/>
    <mergeCell ref="I18:M20"/>
    <mergeCell ref="I26:M26"/>
  </mergeCells>
  <conditionalFormatting sqref="B4:H71">
    <cfRule type="expression" dxfId="0" priority="2">
      <formula>$G4&gt;299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C73147CC1534C968F6401ABE2DD75" ma:contentTypeVersion="13" ma:contentTypeDescription="Create a new document." ma:contentTypeScope="" ma:versionID="eca45cf4d8c5bada42fa4be49c950c73">
  <xsd:schema xmlns:xsd="http://www.w3.org/2001/XMLSchema" xmlns:xs="http://www.w3.org/2001/XMLSchema" xmlns:p="http://schemas.microsoft.com/office/2006/metadata/properties" xmlns:ns2="2384a372-5910-4ced-91d5-294f60e317d1" xmlns:ns3="60c29fb4-8e91-4223-a037-ece409e355ec" targetNamespace="http://schemas.microsoft.com/office/2006/metadata/properties" ma:root="true" ma:fieldsID="d8bbfd7a2a2340f5ab369c5f77e89c4a" ns2:_="" ns3:_="">
    <xsd:import namespace="2384a372-5910-4ced-91d5-294f60e317d1"/>
    <xsd:import namespace="60c29fb4-8e91-4223-a037-ece409e35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4a372-5910-4ced-91d5-294f60e317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e0dd451-a02c-45a0-a025-8c185d63e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29fb4-8e91-4223-a037-ece409e355e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773a395-54c9-488a-9f3a-eadedadd71e2}" ma:internalName="TaxCatchAll" ma:showField="CatchAllData" ma:web="60c29fb4-8e91-4223-a037-ece409e355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CDAB4-0FFB-4C67-9EE8-8867852BF928}"/>
</file>

<file path=customXml/itemProps2.xml><?xml version="1.0" encoding="utf-8"?>
<ds:datastoreItem xmlns:ds="http://schemas.openxmlformats.org/officeDocument/2006/customXml" ds:itemID="{D27DD7BF-CCF1-484A-83E5-E0B5061F9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England</vt:lpstr>
      <vt:lpstr>North Wales</vt:lpstr>
      <vt:lpstr>Peak</vt:lpstr>
      <vt:lpstr>Southern England</vt:lpstr>
      <vt:lpstr>South Wales</vt:lpstr>
      <vt:lpstr>All AHOEC BCA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linda.cotter</dc:creator>
  <cp:lastModifiedBy>Richard Hill</cp:lastModifiedBy>
  <dcterms:created xsi:type="dcterms:W3CDTF">2014-09-16T09:23:59Z</dcterms:created>
  <dcterms:modified xsi:type="dcterms:W3CDTF">2022-08-23T14:40:20Z</dcterms:modified>
</cp:coreProperties>
</file>